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dyegu\Downloads\"/>
    </mc:Choice>
  </mc:AlternateContent>
  <xr:revisionPtr revIDLastSave="0" documentId="13_ncr:1_{F391CAD9-C69B-487A-A28C-785AAF89FAAD}" xr6:coauthVersionLast="47" xr6:coauthVersionMax="47" xr10:uidLastSave="{00000000-0000-0000-0000-000000000000}"/>
  <bookViews>
    <workbookView xWindow="-108" yWindow="-108" windowWidth="23256" windowHeight="12456" tabRatio="520" xr2:uid="{00000000-000D-0000-FFFF-FFFF00000000}"/>
  </bookViews>
  <sheets>
    <sheet name="ORÇAMENTO - PROPOSTAS" sheetId="40" r:id="rId1"/>
    <sheet name="CRONOGRAMA" sheetId="8" r:id="rId2"/>
    <sheet name="MEMÓRIA CÁLCULO" sheetId="41" state="hidden" r:id="rId3"/>
    <sheet name="BDI_EDIFICACOES" sheetId="11" r:id="rId4"/>
    <sheet name="ENCARGOS SOCIAIS" sheetId="1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d">#N/A</definedName>
    <definedName name="\f">#N/A</definedName>
    <definedName name="\p">#N/A</definedName>
    <definedName name="__123Graph_A" hidden="1">#REF!</definedName>
    <definedName name="__123Graph_B" hidden="1">#REF!</definedName>
    <definedName name="__123Graph_C" hidden="1">#REF!</definedName>
    <definedName name="__123Graph_D" hidden="1">'[1]Etapa Única'!$C$125:$C$134</definedName>
    <definedName name="__123Graph_E" hidden="1">'[1]Etapa Única'!$E$125:$E$134</definedName>
    <definedName name="__123Graph_X" hidden="1">#REF!</definedName>
    <definedName name="_BSADJ">#REF!</definedName>
    <definedName name="_BSTGT">#REF!</definedName>
    <definedName name="_Fill" hidden="1">#REF!</definedName>
    <definedName name="_xlnm._FilterDatabase" localSheetId="1" hidden="1">CRONOGRAMA!$A$10:$K$97</definedName>
    <definedName name="_xlnm._FilterDatabase" localSheetId="2" hidden="1">'MEMÓRIA CÁLCULO'!$A$10:$H$1712</definedName>
    <definedName name="_xlnm._FilterDatabase" localSheetId="0" hidden="1">'ORÇAMENTO - PROPOSTAS'!$A$11:$I$377</definedName>
    <definedName name="_IND1">#REF!</definedName>
    <definedName name="_IND2">#REF!</definedName>
    <definedName name="_Key1" hidden="1">#REF!</definedName>
    <definedName name="_Key2" hidden="1">#REF!</definedName>
    <definedName name="_MM" hidden="1">#REF!</definedName>
    <definedName name="_Order1" hidden="1">255</definedName>
    <definedName name="_Order2" hidden="1">255</definedName>
    <definedName name="_Sort" hidden="1">#REF!</definedName>
    <definedName name="a">#REF!</definedName>
    <definedName name="acha.coluna">#REF!</definedName>
    <definedName name="acha.dados">#REF!</definedName>
    <definedName name="acha.dados2">#REF!</definedName>
    <definedName name="acha.linha">#REF!</definedName>
    <definedName name="acha.linha2">#REF!</definedName>
    <definedName name="ACRE" hidden="1">#REF!</definedName>
    <definedName name="ademir" hidden="1">{#N/A,#N/A,FALSE,"Cronograma";#N/A,#N/A,FALSE,"Cronogr. 2"}</definedName>
    <definedName name="_xlnm.Print_Area" localSheetId="3">BDI_EDIFICACOES!$A$1:$E$43</definedName>
    <definedName name="_xlnm.Print_Area" localSheetId="1">CRONOGRAMA!$A$1:$K$98</definedName>
    <definedName name="_xlnm.Print_Area" localSheetId="4">'ENCARGOS SOCIAIS'!$A$1:$H$53</definedName>
    <definedName name="_xlnm.Print_Area" localSheetId="2">'MEMÓRIA CÁLCULO'!$A$1:$H$1713</definedName>
    <definedName name="_xlnm.Print_Area" localSheetId="0">'ORÇAMENTO - PROPOSTAS'!$A$1:$I$378</definedName>
    <definedName name="Área_impressão_IM">#REF!</definedName>
    <definedName name="Área_impressão_IM2">#REF!</definedName>
    <definedName name="AreaTeste">#REF!</definedName>
    <definedName name="AreaTeste2">#REF!</definedName>
    <definedName name="_xlnm.Database">#REF!</definedName>
    <definedName name="bdi">#REF!</definedName>
    <definedName name="BDIlds">'[2]LIGAÇÕES DOMICILIARES (SER)'!$K$13</definedName>
    <definedName name="BDIm">#REF!</definedName>
    <definedName name="BDIs">[3]Serv!$I$11</definedName>
    <definedName name="bosta" hidden="1">{#N/A,#N/A,FALSE,"Cronograma";#N/A,#N/A,FALSE,"Cronogr. 2"}</definedName>
    <definedName name="CA´L" hidden="1">{#N/A,#N/A,FALSE,"Cronograma";#N/A,#N/A,FALSE,"Cronogr. 2"}</definedName>
    <definedName name="cb">#REF!</definedName>
    <definedName name="ccc">#REF!</definedName>
    <definedName name="CélulaInicioPlanilha">#REF!</definedName>
    <definedName name="CélulaResumo">#REF!</definedName>
    <definedName name="cer">#REF!</definedName>
    <definedName name="concorrentes" hidden="1">{#N/A,#N/A,FALSE,"Cronograma";#N/A,#N/A,FALSE,"Cronogr. 2"}</definedName>
    <definedName name="_xlnm.Criteria">#REF!</definedName>
    <definedName name="CRITERIOS2">#REF!</definedName>
    <definedName name="CRONOGRAMA">#REF!</definedName>
    <definedName name="dssds">#REF!</definedName>
    <definedName name="Exist">#REF!</definedName>
    <definedName name="F" hidden="1">#REF!</definedName>
    <definedName name="fdfd">#REF!</definedName>
    <definedName name="g" hidden="1">#REF!</definedName>
    <definedName name="GERAL">'[4](ORÇAMENTO GERAL)'!$A$13:$Q$939</definedName>
    <definedName name="h" hidden="1">#REF!</definedName>
    <definedName name="I" hidden="1">[5]Poço!#REF!</definedName>
    <definedName name="INCC">[3]Mat!$J$9</definedName>
    <definedName name="INCC1">[3]Serv!$I$10</definedName>
    <definedName name="j">#REF!</definedName>
    <definedName name="jfhdskjg">#REF!</definedName>
    <definedName name="K">#REF!</definedName>
    <definedName name="kapa">[6]resumo!$D$2</definedName>
    <definedName name="KAPA1">#REF!</definedName>
    <definedName name="KAPAs">[3]Serv!$E$9</definedName>
    <definedName name="Ks">'[7]SERVIÇOS '!$G$10</definedName>
    <definedName name="lista">#REF!</definedName>
    <definedName name="lista.coluna">#REF!</definedName>
    <definedName name="lista.linha">#REF!</definedName>
    <definedName name="Macro1">#N/A</definedName>
    <definedName name="MATBDI">#REF!</definedName>
    <definedName name="nil">#REF!</definedName>
    <definedName name="nilo">#REF!</definedName>
    <definedName name="orçamento">#REF!</definedName>
    <definedName name="ORÇAMENTO.BancoRef" hidden="1">#REF!</definedName>
    <definedName name="ORÇAMENTO.CustoUnitario" hidden="1">ROUND(#REF!,15-13*#REF!)</definedName>
    <definedName name="ORÇAMENTO.PrecoUnitarioLicitado" hidden="1">#REF!</definedName>
    <definedName name="ORÇAMENTO5156465">#REF!</definedName>
    <definedName name="POP">#REF!</definedName>
    <definedName name="Popular" hidden="1">{#N/A,#N/A,FALSE,"Cronograma";#N/A,#N/A,FALSE,"Cronogr. 2"}</definedName>
    <definedName name="Print_Area_MI">#REF!</definedName>
    <definedName name="PRINT2">#REF!</definedName>
    <definedName name="QTD">[8]Serviços!$E$7</definedName>
    <definedName name="Recalque">#REF!</definedName>
    <definedName name="REFERENCIA.Descricao" hidden="1">IF(ISNUMBER(#REF!),OFFSET(INDIRECT(ORÇAMENTO.BancoRef),#REF!-1,3,1),#REF!)</definedName>
    <definedName name="REFERENCIA.Unidade" hidden="1">IF(ISNUMBER(#REF!),OFFSET(INDIRECT(ORÇAMENTO.BancoRef),#REF!-1,4,1),"-")</definedName>
    <definedName name="rio" hidden="1">{#N/A,#N/A,FALSE,"Cronograma";#N/A,#N/A,FALSE,"Cronogr. 2"}</definedName>
    <definedName name="s">#REF!</definedName>
    <definedName name="sadsdf">#REF!</definedName>
    <definedName name="sddddddddddd">#REF!</definedName>
    <definedName name="SDFSFS">#REF!</definedName>
    <definedName name="SENHAGT" hidden="1">"PM2CAIXA"</definedName>
    <definedName name="SINAPI_AC" hidden="1">#REF!</definedName>
    <definedName name="SomaAgrup" hidden="1">SUMIF(OFFSET(#REF!,1,0,#REF!),"S",OFFSET(#REF!,1,0,#REF!))</definedName>
    <definedName name="ss" hidden="1">{#N/A,#N/A,FALSE,"Cronograma";#N/A,#N/A,FALSE,"Cronogr. 2"}</definedName>
    <definedName name="TABELA">'[9]PLANILHA FONTE'!$B$1:$G$290</definedName>
    <definedName name="TIPOORCAMENTO" hidden="1">IF(VALUE([10]MENU!$O$3)=2,"Licitado","Proposto")</definedName>
    <definedName name="_xlnm.Print_Titles" localSheetId="1">CRONOGRAMA!$1:$9</definedName>
    <definedName name="_xlnm.Print_Titles" localSheetId="2">'MEMÓRIA CÁLCULO'!$1:$9</definedName>
    <definedName name="_xlnm.Print_Titles" localSheetId="0">'ORÇAMENTO - PROPOSTAS'!$1:$10</definedName>
    <definedName name="truncar">[3]Serv!#REF!</definedName>
    <definedName name="vhvb">#REF!</definedName>
    <definedName name="VTOTAL1" hidden="1">ROUND(#REF!*#REF!,15-13*#REF!)</definedName>
    <definedName name="vvvvvvvvvvvvvv">#REF!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uri="GoogleSheetsCustomDataVersion1">
      <go:sheetsCustomData xmlns:go="http://customooxmlschemas.google.com/" r:id="rId31" roundtripDataSignature="AMtx7miJVCkdmTXCFhUnuEvyRD/F4A4amg=="/>
    </ext>
  </extLst>
</workbook>
</file>

<file path=xl/calcChain.xml><?xml version="1.0" encoding="utf-8"?>
<calcChain xmlns="http://schemas.openxmlformats.org/spreadsheetml/2006/main">
  <c r="D97" i="8" l="1"/>
  <c r="H50" i="41"/>
  <c r="B50" i="41"/>
  <c r="H48" i="41"/>
  <c r="A5" i="8" l="1"/>
  <c r="A4" i="8"/>
  <c r="A3" i="8"/>
  <c r="B85" i="8"/>
  <c r="B82" i="8"/>
  <c r="M83" i="8"/>
  <c r="B79" i="8"/>
  <c r="B76" i="8"/>
  <c r="B73" i="8"/>
  <c r="M80" i="8"/>
  <c r="B1710" i="41"/>
  <c r="H1708" i="41"/>
  <c r="H1707" i="41"/>
  <c r="H1706" i="41"/>
  <c r="H1705" i="41"/>
  <c r="H1704" i="41"/>
  <c r="B1700" i="41"/>
  <c r="H1698" i="41"/>
  <c r="H1697" i="41"/>
  <c r="H1696" i="41"/>
  <c r="H1695" i="41"/>
  <c r="H1694" i="41"/>
  <c r="H1693" i="41"/>
  <c r="B1689" i="41"/>
  <c r="H1687" i="41"/>
  <c r="H1689" i="41" s="1"/>
  <c r="B1683" i="41"/>
  <c r="H1681" i="41"/>
  <c r="H1680" i="41"/>
  <c r="I1676" i="41"/>
  <c r="B1674" i="41"/>
  <c r="H1672" i="41"/>
  <c r="H1674" i="41" s="1"/>
  <c r="B1668" i="41"/>
  <c r="H1666" i="41"/>
  <c r="H1668" i="41" s="1"/>
  <c r="B1662" i="41"/>
  <c r="H1660" i="41"/>
  <c r="H1662" i="41" s="1"/>
  <c r="B1656" i="41"/>
  <c r="H1654" i="41"/>
  <c r="E1652" i="41"/>
  <c r="H1652" i="41" s="1"/>
  <c r="E1651" i="41"/>
  <c r="H1651" i="41" s="1"/>
  <c r="E1650" i="41"/>
  <c r="H1650" i="41" s="1"/>
  <c r="E1649" i="41"/>
  <c r="H1649" i="41" s="1"/>
  <c r="E1648" i="41"/>
  <c r="H1648" i="41" s="1"/>
  <c r="E1647" i="41"/>
  <c r="H1647" i="41" s="1"/>
  <c r="E1646" i="41"/>
  <c r="H1646" i="41" s="1"/>
  <c r="H1645" i="41"/>
  <c r="H1644" i="41"/>
  <c r="E1643" i="41"/>
  <c r="H1643" i="41" s="1"/>
  <c r="H1642" i="41"/>
  <c r="H1641" i="41"/>
  <c r="E1640" i="41"/>
  <c r="H1640" i="41" s="1"/>
  <c r="E1638" i="41"/>
  <c r="H1638" i="41" s="1"/>
  <c r="H1637" i="41"/>
  <c r="H1636" i="41"/>
  <c r="E1635" i="41"/>
  <c r="H1635" i="41" s="1"/>
  <c r="B1631" i="41"/>
  <c r="H1629" i="41"/>
  <c r="H1628" i="41"/>
  <c r="H1627" i="41"/>
  <c r="H1626" i="41"/>
  <c r="H1625" i="41"/>
  <c r="H1624" i="41"/>
  <c r="H1623" i="41"/>
  <c r="H1622" i="41"/>
  <c r="H1621" i="41"/>
  <c r="E1620" i="41"/>
  <c r="H1620" i="41" s="1"/>
  <c r="E1619" i="41"/>
  <c r="H1619" i="41" s="1"/>
  <c r="H1618" i="41"/>
  <c r="H1617" i="41"/>
  <c r="E1616" i="41"/>
  <c r="H1616" i="41" s="1"/>
  <c r="B1612" i="41"/>
  <c r="H1610" i="41"/>
  <c r="H1612" i="41" s="1"/>
  <c r="B1606" i="41"/>
  <c r="H1604" i="41"/>
  <c r="H1602" i="41"/>
  <c r="B1598" i="41"/>
  <c r="B1592" i="41"/>
  <c r="H1590" i="41"/>
  <c r="H1589" i="41"/>
  <c r="H1588" i="41"/>
  <c r="B1585" i="41"/>
  <c r="H1583" i="41"/>
  <c r="H1585" i="41" s="1"/>
  <c r="I1579" i="41"/>
  <c r="B1577" i="41"/>
  <c r="H1575" i="41"/>
  <c r="F1574" i="41"/>
  <c r="H1574" i="41" s="1"/>
  <c r="B1570" i="41"/>
  <c r="H1567" i="41"/>
  <c r="H1566" i="41"/>
  <c r="H1565" i="41"/>
  <c r="B1561" i="41"/>
  <c r="H1559" i="41"/>
  <c r="H1558" i="41"/>
  <c r="B1554" i="41"/>
  <c r="H1552" i="41"/>
  <c r="H1551" i="41"/>
  <c r="I1547" i="41"/>
  <c r="B1545" i="41"/>
  <c r="H1543" i="41"/>
  <c r="H1542" i="41"/>
  <c r="H1541" i="41"/>
  <c r="H1540" i="41"/>
  <c r="H1539" i="41"/>
  <c r="B1535" i="41"/>
  <c r="H1533" i="41"/>
  <c r="H1532" i="41"/>
  <c r="H1531" i="41"/>
  <c r="B1527" i="41"/>
  <c r="H1525" i="41"/>
  <c r="H1527" i="41" s="1"/>
  <c r="B1521" i="41"/>
  <c r="H1519" i="41"/>
  <c r="H1521" i="41" s="1"/>
  <c r="B1515" i="41"/>
  <c r="B1509" i="41"/>
  <c r="B1503" i="41"/>
  <c r="F1501" i="41"/>
  <c r="E1501" i="41"/>
  <c r="H1500" i="41"/>
  <c r="H1499" i="41"/>
  <c r="B1495" i="41"/>
  <c r="B1488" i="41"/>
  <c r="B1482" i="41"/>
  <c r="F1480" i="41"/>
  <c r="E1480" i="41"/>
  <c r="H1479" i="41"/>
  <c r="H1478" i="41"/>
  <c r="H1476" i="41"/>
  <c r="H1475" i="41"/>
  <c r="H1474" i="41"/>
  <c r="H1473" i="41"/>
  <c r="H1472" i="41"/>
  <c r="H1471" i="41"/>
  <c r="B1466" i="41"/>
  <c r="H1464" i="41"/>
  <c r="H1463" i="41"/>
  <c r="H1461" i="41"/>
  <c r="H1460" i="41"/>
  <c r="H1459" i="41"/>
  <c r="H1458" i="41"/>
  <c r="H1457" i="41"/>
  <c r="H1456" i="41"/>
  <c r="B1451" i="41"/>
  <c r="H1449" i="41"/>
  <c r="H1448" i="41"/>
  <c r="H1447" i="41"/>
  <c r="H1446" i="41"/>
  <c r="H1445" i="41"/>
  <c r="H1444" i="41"/>
  <c r="H1443" i="41"/>
  <c r="H1441" i="41"/>
  <c r="H1440" i="41"/>
  <c r="H1439" i="41"/>
  <c r="H1438" i="41"/>
  <c r="H1437" i="41"/>
  <c r="H1436" i="41"/>
  <c r="H1433" i="41"/>
  <c r="H1431" i="41"/>
  <c r="H1430" i="41"/>
  <c r="H1429" i="41"/>
  <c r="H1428" i="41"/>
  <c r="H1427" i="41"/>
  <c r="H1426" i="41"/>
  <c r="G1421" i="41"/>
  <c r="F1421" i="41"/>
  <c r="E1421" i="41"/>
  <c r="D1421" i="41"/>
  <c r="H1417" i="41"/>
  <c r="B1413" i="41"/>
  <c r="H1411" i="41"/>
  <c r="H1410" i="41"/>
  <c r="H1409" i="41"/>
  <c r="H1408" i="41"/>
  <c r="H1407" i="41"/>
  <c r="B1402" i="41"/>
  <c r="G1400" i="41"/>
  <c r="H1400" i="41" s="1"/>
  <c r="G1399" i="41"/>
  <c r="F1399" i="41"/>
  <c r="F1398" i="41"/>
  <c r="H1398" i="41" s="1"/>
  <c r="F1397" i="41"/>
  <c r="H1397" i="41" s="1"/>
  <c r="F1396" i="41"/>
  <c r="H1396" i="41" s="1"/>
  <c r="G1394" i="41"/>
  <c r="H1394" i="41" s="1"/>
  <c r="G1393" i="41"/>
  <c r="F1393" i="41"/>
  <c r="H1392" i="41"/>
  <c r="H1391" i="41"/>
  <c r="H1390" i="41"/>
  <c r="B1385" i="41"/>
  <c r="H1383" i="41"/>
  <c r="H1382" i="41"/>
  <c r="H1380" i="41"/>
  <c r="H1379" i="41"/>
  <c r="H1378" i="41"/>
  <c r="H1377" i="41"/>
  <c r="H1376" i="41"/>
  <c r="H1375" i="41"/>
  <c r="B1370" i="41"/>
  <c r="H1368" i="41"/>
  <c r="H1366" i="41"/>
  <c r="H1365" i="41"/>
  <c r="H1364" i="41"/>
  <c r="H1363" i="41"/>
  <c r="H1362" i="41"/>
  <c r="H1361" i="41"/>
  <c r="H1360" i="41"/>
  <c r="H1358" i="41"/>
  <c r="B1353" i="41"/>
  <c r="G1351" i="41"/>
  <c r="F1351" i="41"/>
  <c r="E1351" i="41"/>
  <c r="H1350" i="41"/>
  <c r="H1348" i="41"/>
  <c r="H1347" i="41"/>
  <c r="B1340" i="41"/>
  <c r="H1338" i="41"/>
  <c r="G1336" i="41"/>
  <c r="H1336" i="41" s="1"/>
  <c r="G1335" i="41"/>
  <c r="F1335" i="41"/>
  <c r="H1334" i="41"/>
  <c r="H1333" i="41"/>
  <c r="H1332" i="41"/>
  <c r="H1329" i="41"/>
  <c r="H1328" i="41"/>
  <c r="H1327" i="41"/>
  <c r="H1326" i="41"/>
  <c r="H1325" i="41"/>
  <c r="H1324" i="41"/>
  <c r="H1323" i="41"/>
  <c r="H1321" i="41"/>
  <c r="I1316" i="41"/>
  <c r="J1314" i="41"/>
  <c r="B1312" i="41"/>
  <c r="H1310" i="41"/>
  <c r="H1312" i="41" s="1"/>
  <c r="B1307" i="41"/>
  <c r="H1305" i="41"/>
  <c r="H1307" i="41" s="1"/>
  <c r="B1302" i="41"/>
  <c r="H1300" i="41"/>
  <c r="H1302" i="41" s="1"/>
  <c r="B1297" i="41"/>
  <c r="H1295" i="41"/>
  <c r="H1297" i="41" s="1"/>
  <c r="B1292" i="41"/>
  <c r="H1290" i="41"/>
  <c r="H1292" i="41" s="1"/>
  <c r="I1287" i="41"/>
  <c r="B1285" i="41"/>
  <c r="H1283" i="41"/>
  <c r="H1285" i="41" s="1"/>
  <c r="B1280" i="41"/>
  <c r="H1278" i="41"/>
  <c r="H1280" i="41" s="1"/>
  <c r="B1273" i="41"/>
  <c r="H1271" i="41"/>
  <c r="H1273" i="41" s="1"/>
  <c r="B1268" i="41"/>
  <c r="H1266" i="41"/>
  <c r="H1268" i="41" s="1"/>
  <c r="B1263" i="41"/>
  <c r="H1261" i="41"/>
  <c r="H1263" i="41" s="1"/>
  <c r="B1258" i="41"/>
  <c r="H1256" i="41"/>
  <c r="H1258" i="41" s="1"/>
  <c r="B1253" i="41"/>
  <c r="H1251" i="41"/>
  <c r="H1253" i="41" s="1"/>
  <c r="I1246" i="41"/>
  <c r="B1244" i="41"/>
  <c r="H1242" i="41"/>
  <c r="H1244" i="41" s="1"/>
  <c r="B1239" i="41"/>
  <c r="H1237" i="41"/>
  <c r="H1239" i="41" s="1"/>
  <c r="B1234" i="41"/>
  <c r="H1232" i="41"/>
  <c r="H1234" i="41" s="1"/>
  <c r="B1229" i="41"/>
  <c r="H1227" i="41"/>
  <c r="H1229" i="41" s="1"/>
  <c r="B1224" i="41"/>
  <c r="H1222" i="41"/>
  <c r="H1224" i="41" s="1"/>
  <c r="B1219" i="41"/>
  <c r="H1217" i="41"/>
  <c r="H1219" i="41" s="1"/>
  <c r="B1214" i="41"/>
  <c r="H1212" i="41"/>
  <c r="H1214" i="41" s="1"/>
  <c r="B1209" i="41"/>
  <c r="H1207" i="41"/>
  <c r="H1209" i="41" s="1"/>
  <c r="I1204" i="41"/>
  <c r="B1202" i="41"/>
  <c r="H1200" i="41"/>
  <c r="H1202" i="41" s="1"/>
  <c r="B1197" i="41"/>
  <c r="H1195" i="41"/>
  <c r="H1197" i="41" s="1"/>
  <c r="B1192" i="41"/>
  <c r="H1190" i="41"/>
  <c r="H1192" i="41" s="1"/>
  <c r="B1187" i="41"/>
  <c r="H1185" i="41"/>
  <c r="H1187" i="41" s="1"/>
  <c r="B1182" i="41"/>
  <c r="H1180" i="41"/>
  <c r="H1182" i="41" s="1"/>
  <c r="B1177" i="41"/>
  <c r="H1175" i="41"/>
  <c r="H1177" i="41" s="1"/>
  <c r="B1171" i="41"/>
  <c r="H1169" i="41"/>
  <c r="H1171" i="41" s="1"/>
  <c r="B1166" i="41"/>
  <c r="H1164" i="41"/>
  <c r="H1166" i="41" s="1"/>
  <c r="B1161" i="41"/>
  <c r="H1159" i="41"/>
  <c r="H1161" i="41" s="1"/>
  <c r="B1156" i="41"/>
  <c r="H1154" i="41"/>
  <c r="H1156" i="41" s="1"/>
  <c r="B1149" i="41"/>
  <c r="H1147" i="41"/>
  <c r="H1149" i="41" s="1"/>
  <c r="B1144" i="41"/>
  <c r="H1142" i="41"/>
  <c r="H1144" i="41" s="1"/>
  <c r="B1139" i="41"/>
  <c r="H1137" i="41"/>
  <c r="H1139" i="41" s="1"/>
  <c r="B1134" i="41"/>
  <c r="H1132" i="41"/>
  <c r="H1134" i="41" s="1"/>
  <c r="B1129" i="41"/>
  <c r="H1127" i="41"/>
  <c r="H1129" i="41" s="1"/>
  <c r="B1124" i="41"/>
  <c r="H1122" i="41"/>
  <c r="H1124" i="41" s="1"/>
  <c r="B1119" i="41"/>
  <c r="H1117" i="41"/>
  <c r="H1119" i="41" s="1"/>
  <c r="B1114" i="41"/>
  <c r="H1112" i="41"/>
  <c r="H1114" i="41" s="1"/>
  <c r="B1109" i="41"/>
  <c r="H1107" i="41"/>
  <c r="H1109" i="41" s="1"/>
  <c r="B1104" i="41"/>
  <c r="H1102" i="41"/>
  <c r="H1104" i="41" s="1"/>
  <c r="B1099" i="41"/>
  <c r="H1097" i="41"/>
  <c r="H1099" i="41" s="1"/>
  <c r="B1094" i="41"/>
  <c r="H1092" i="41"/>
  <c r="H1094" i="41" s="1"/>
  <c r="B1089" i="41"/>
  <c r="H1087" i="41"/>
  <c r="H1089" i="41" s="1"/>
  <c r="B1084" i="41"/>
  <c r="H1082" i="41"/>
  <c r="H1084" i="41" s="1"/>
  <c r="B1079" i="41"/>
  <c r="H1077" i="41"/>
  <c r="H1079" i="41" s="1"/>
  <c r="B1074" i="41"/>
  <c r="H1072" i="41"/>
  <c r="H1074" i="41" s="1"/>
  <c r="B1069" i="41"/>
  <c r="H1067" i="41"/>
  <c r="H1069" i="41" s="1"/>
  <c r="B1064" i="41"/>
  <c r="H1062" i="41"/>
  <c r="H1064" i="41" s="1"/>
  <c r="B1057" i="41"/>
  <c r="H1055" i="41"/>
  <c r="H1057" i="41" s="1"/>
  <c r="B1052" i="41"/>
  <c r="H1050" i="41"/>
  <c r="H1052" i="41" s="1"/>
  <c r="B1047" i="41"/>
  <c r="H1045" i="41"/>
  <c r="H1047" i="41" s="1"/>
  <c r="B1042" i="41"/>
  <c r="H1040" i="41"/>
  <c r="H1042" i="41" s="1"/>
  <c r="B1037" i="41"/>
  <c r="H1035" i="41"/>
  <c r="H1037" i="41" s="1"/>
  <c r="B1032" i="41"/>
  <c r="H1030" i="41"/>
  <c r="H1032" i="41" s="1"/>
  <c r="B1027" i="41"/>
  <c r="H1025" i="41"/>
  <c r="H1027" i="41" s="1"/>
  <c r="B1022" i="41"/>
  <c r="H1020" i="41"/>
  <c r="H1022" i="41" s="1"/>
  <c r="I1015" i="41"/>
  <c r="B1013" i="41"/>
  <c r="H1011" i="41"/>
  <c r="H1013" i="41" s="1"/>
  <c r="B1008" i="41"/>
  <c r="H1006" i="41"/>
  <c r="H1008" i="41" s="1"/>
  <c r="B1003" i="41"/>
  <c r="H1001" i="41"/>
  <c r="H1003" i="41" s="1"/>
  <c r="B998" i="41"/>
  <c r="H996" i="41"/>
  <c r="H998" i="41" s="1"/>
  <c r="I993" i="41"/>
  <c r="B991" i="41"/>
  <c r="H989" i="41"/>
  <c r="H991" i="41" s="1"/>
  <c r="B987" i="41"/>
  <c r="H985" i="41"/>
  <c r="H987" i="41" s="1"/>
  <c r="B982" i="41"/>
  <c r="H980" i="41"/>
  <c r="H982" i="41" s="1"/>
  <c r="B977" i="41"/>
  <c r="H975" i="41"/>
  <c r="H977" i="41" s="1"/>
  <c r="B972" i="41"/>
  <c r="H970" i="41"/>
  <c r="H972" i="41" s="1"/>
  <c r="B967" i="41"/>
  <c r="H965" i="41"/>
  <c r="H967" i="41" s="1"/>
  <c r="B962" i="41"/>
  <c r="H960" i="41"/>
  <c r="H962" i="41" s="1"/>
  <c r="B957" i="41"/>
  <c r="H955" i="41"/>
  <c r="H957" i="41" s="1"/>
  <c r="B952" i="41"/>
  <c r="H950" i="41"/>
  <c r="H952" i="41" s="1"/>
  <c r="B947" i="41"/>
  <c r="H945" i="41"/>
  <c r="H947" i="41" s="1"/>
  <c r="B942" i="41"/>
  <c r="H940" i="41"/>
  <c r="H942" i="41" s="1"/>
  <c r="B937" i="41"/>
  <c r="H935" i="41"/>
  <c r="H937" i="41" s="1"/>
  <c r="B932" i="41"/>
  <c r="H930" i="41"/>
  <c r="H932" i="41" s="1"/>
  <c r="I927" i="41"/>
  <c r="B925" i="41"/>
  <c r="H923" i="41"/>
  <c r="H925" i="41" s="1"/>
  <c r="B920" i="41"/>
  <c r="H918" i="41"/>
  <c r="H920" i="41" s="1"/>
  <c r="B915" i="41"/>
  <c r="B910" i="41"/>
  <c r="B905" i="41"/>
  <c r="H903" i="41"/>
  <c r="H905" i="41" s="1"/>
  <c r="E908" i="41" s="1"/>
  <c r="H908" i="41" s="1"/>
  <c r="H910" i="41" s="1"/>
  <c r="B900" i="41"/>
  <c r="H898" i="41"/>
  <c r="H900" i="41" s="1"/>
  <c r="I895" i="41"/>
  <c r="B893" i="41"/>
  <c r="H891" i="41"/>
  <c r="H893" i="41" s="1"/>
  <c r="B888" i="41"/>
  <c r="H886" i="41"/>
  <c r="H888" i="41" s="1"/>
  <c r="B883" i="41"/>
  <c r="H881" i="41"/>
  <c r="H883" i="41" s="1"/>
  <c r="B878" i="41"/>
  <c r="H876" i="41"/>
  <c r="H878" i="41" s="1"/>
  <c r="B873" i="41"/>
  <c r="H871" i="41"/>
  <c r="H873" i="41" s="1"/>
  <c r="B868" i="41"/>
  <c r="H866" i="41"/>
  <c r="H868" i="41" s="1"/>
  <c r="B863" i="41"/>
  <c r="H861" i="41"/>
  <c r="H863" i="41" s="1"/>
  <c r="B858" i="41"/>
  <c r="H856" i="41"/>
  <c r="H858" i="41" s="1"/>
  <c r="B851" i="41"/>
  <c r="H849" i="41"/>
  <c r="H851" i="41" s="1"/>
  <c r="B846" i="41"/>
  <c r="H844" i="41"/>
  <c r="H846" i="41" s="1"/>
  <c r="B841" i="41"/>
  <c r="H839" i="41"/>
  <c r="H841" i="41" s="1"/>
  <c r="B836" i="41"/>
  <c r="H834" i="41"/>
  <c r="H836" i="41" s="1"/>
  <c r="B831" i="41"/>
  <c r="H829" i="41"/>
  <c r="H831" i="41" s="1"/>
  <c r="B826" i="41"/>
  <c r="H824" i="41"/>
  <c r="H826" i="41" s="1"/>
  <c r="B821" i="41"/>
  <c r="H819" i="41"/>
  <c r="H821" i="41" s="1"/>
  <c r="B816" i="41"/>
  <c r="H814" i="41"/>
  <c r="H816" i="41" s="1"/>
  <c r="B811" i="41"/>
  <c r="H809" i="41"/>
  <c r="H811" i="41" s="1"/>
  <c r="B806" i="41"/>
  <c r="H804" i="41"/>
  <c r="H806" i="41" s="1"/>
  <c r="B801" i="41"/>
  <c r="H799" i="41"/>
  <c r="H801" i="41" s="1"/>
  <c r="I794" i="41"/>
  <c r="B792" i="41"/>
  <c r="H790" i="41"/>
  <c r="H792" i="41" s="1"/>
  <c r="B787" i="41"/>
  <c r="H785" i="41"/>
  <c r="H787" i="41" s="1"/>
  <c r="B782" i="41"/>
  <c r="H780" i="41"/>
  <c r="H782" i="41" s="1"/>
  <c r="B777" i="41"/>
  <c r="H775" i="41"/>
  <c r="H777" i="41" s="1"/>
  <c r="B772" i="41"/>
  <c r="H770" i="41"/>
  <c r="H772" i="41" s="1"/>
  <c r="B767" i="41"/>
  <c r="H765" i="41"/>
  <c r="H767" i="41" s="1"/>
  <c r="B762" i="41"/>
  <c r="H760" i="41"/>
  <c r="H762" i="41" s="1"/>
  <c r="B757" i="41"/>
  <c r="H755" i="41"/>
  <c r="H757" i="41" s="1"/>
  <c r="B752" i="41"/>
  <c r="H750" i="41"/>
  <c r="H752" i="41" s="1"/>
  <c r="B747" i="41"/>
  <c r="H745" i="41"/>
  <c r="H747" i="41" s="1"/>
  <c r="B742" i="41"/>
  <c r="H740" i="41"/>
  <c r="H742" i="41" s="1"/>
  <c r="B737" i="41"/>
  <c r="H735" i="41"/>
  <c r="H737" i="41" s="1"/>
  <c r="B732" i="41"/>
  <c r="H730" i="41"/>
  <c r="H732" i="41" s="1"/>
  <c r="B727" i="41"/>
  <c r="H725" i="41"/>
  <c r="H727" i="41" s="1"/>
  <c r="B722" i="41"/>
  <c r="H720" i="41"/>
  <c r="H722" i="41" s="1"/>
  <c r="B715" i="41"/>
  <c r="H713" i="41"/>
  <c r="H715" i="41" s="1"/>
  <c r="B710" i="41"/>
  <c r="H708" i="41"/>
  <c r="H710" i="41" s="1"/>
  <c r="B705" i="41"/>
  <c r="H703" i="41"/>
  <c r="H705" i="41" s="1"/>
  <c r="B700" i="41"/>
  <c r="H698" i="41"/>
  <c r="H700" i="41" s="1"/>
  <c r="B695" i="41"/>
  <c r="H693" i="41"/>
  <c r="H695" i="41" s="1"/>
  <c r="B690" i="41"/>
  <c r="H688" i="41"/>
  <c r="H690" i="41" s="1"/>
  <c r="B685" i="41"/>
  <c r="H683" i="41"/>
  <c r="H685" i="41" s="1"/>
  <c r="B680" i="41"/>
  <c r="H678" i="41"/>
  <c r="H680" i="41" s="1"/>
  <c r="B675" i="41"/>
  <c r="H673" i="41"/>
  <c r="H675" i="41" s="1"/>
  <c r="B670" i="41"/>
  <c r="H668" i="41"/>
  <c r="H670" i="41" s="1"/>
  <c r="B665" i="41"/>
  <c r="H663" i="41"/>
  <c r="H665" i="41" s="1"/>
  <c r="B660" i="41"/>
  <c r="H658" i="41"/>
  <c r="H660" i="41" s="1"/>
  <c r="B655" i="41"/>
  <c r="H653" i="41"/>
  <c r="H655" i="41" s="1"/>
  <c r="B650" i="41"/>
  <c r="H648" i="41"/>
  <c r="H650" i="41" s="1"/>
  <c r="B645" i="41"/>
  <c r="H643" i="41"/>
  <c r="H645" i="41" s="1"/>
  <c r="B640" i="41"/>
  <c r="H638" i="41"/>
  <c r="H640" i="41" s="1"/>
  <c r="B635" i="41"/>
  <c r="H633" i="41"/>
  <c r="H635" i="41" s="1"/>
  <c r="B630" i="41"/>
  <c r="H628" i="41"/>
  <c r="H630" i="41" s="1"/>
  <c r="B625" i="41"/>
  <c r="H623" i="41"/>
  <c r="H625" i="41" s="1"/>
  <c r="B620" i="41"/>
  <c r="H618" i="41"/>
  <c r="H620" i="41" s="1"/>
  <c r="B615" i="41"/>
  <c r="H613" i="41"/>
  <c r="H615" i="41" s="1"/>
  <c r="I608" i="41"/>
  <c r="B606" i="41"/>
  <c r="H603" i="41"/>
  <c r="H606" i="41" s="1"/>
  <c r="B600" i="41"/>
  <c r="H597" i="41"/>
  <c r="H600" i="41" s="1"/>
  <c r="B594" i="41"/>
  <c r="H592" i="41"/>
  <c r="H594" i="41" s="1"/>
  <c r="B589" i="41"/>
  <c r="H586" i="41"/>
  <c r="H589" i="41" s="1"/>
  <c r="B583" i="41"/>
  <c r="H581" i="41"/>
  <c r="H583" i="41" s="1"/>
  <c r="B578" i="41"/>
  <c r="H576" i="41"/>
  <c r="H578" i="41" s="1"/>
  <c r="B573" i="41"/>
  <c r="H571" i="41"/>
  <c r="H573" i="41" s="1"/>
  <c r="I568" i="41"/>
  <c r="B566" i="41"/>
  <c r="H564" i="41"/>
  <c r="H566" i="41" s="1"/>
  <c r="B561" i="41"/>
  <c r="H559" i="41"/>
  <c r="H558" i="41"/>
  <c r="B553" i="41"/>
  <c r="H551" i="41"/>
  <c r="H553" i="41" s="1"/>
  <c r="B548" i="41"/>
  <c r="H546" i="41"/>
  <c r="H548" i="41" s="1"/>
  <c r="B543" i="41"/>
  <c r="H541" i="41"/>
  <c r="H543" i="41" s="1"/>
  <c r="B538" i="41"/>
  <c r="H536" i="41"/>
  <c r="H538" i="41" s="1"/>
  <c r="I531" i="41"/>
  <c r="B529" i="41"/>
  <c r="H527" i="41"/>
  <c r="H529" i="41" s="1"/>
  <c r="B524" i="41"/>
  <c r="H522" i="41"/>
  <c r="H524" i="41" s="1"/>
  <c r="B518" i="41"/>
  <c r="H516" i="41"/>
  <c r="H518" i="41" s="1"/>
  <c r="B513" i="41"/>
  <c r="H511" i="41"/>
  <c r="H510" i="41"/>
  <c r="B507" i="41"/>
  <c r="H505" i="41"/>
  <c r="H507" i="41" s="1"/>
  <c r="B502" i="41"/>
  <c r="H500" i="41"/>
  <c r="H499" i="41"/>
  <c r="I496" i="41"/>
  <c r="B494" i="41"/>
  <c r="H492" i="41"/>
  <c r="H494" i="41" s="1"/>
  <c r="B489" i="41"/>
  <c r="H487" i="41"/>
  <c r="H489" i="41" s="1"/>
  <c r="I484" i="41"/>
  <c r="B482" i="41"/>
  <c r="H480" i="41"/>
  <c r="H479" i="41"/>
  <c r="H478" i="41"/>
  <c r="H477" i="41"/>
  <c r="H476" i="41"/>
  <c r="H475" i="41"/>
  <c r="H474" i="41"/>
  <c r="H473" i="41"/>
  <c r="H471" i="41"/>
  <c r="H470" i="41"/>
  <c r="H468" i="41"/>
  <c r="H467" i="41"/>
  <c r="H466" i="41"/>
  <c r="H465" i="41"/>
  <c r="H464" i="41"/>
  <c r="H463" i="41"/>
  <c r="H462" i="41"/>
  <c r="H461" i="41"/>
  <c r="H460" i="41"/>
  <c r="F458" i="41"/>
  <c r="H458" i="41" s="1"/>
  <c r="H456" i="41"/>
  <c r="F454" i="41"/>
  <c r="H454" i="41" s="1"/>
  <c r="H452" i="41"/>
  <c r="G451" i="41"/>
  <c r="H451" i="41" s="1"/>
  <c r="G450" i="41"/>
  <c r="H450" i="41" s="1"/>
  <c r="G449" i="41"/>
  <c r="H449" i="41" s="1"/>
  <c r="G448" i="41"/>
  <c r="H448" i="41" s="1"/>
  <c r="H447" i="41"/>
  <c r="G446" i="41"/>
  <c r="H446" i="41" s="1"/>
  <c r="B441" i="41"/>
  <c r="H439" i="41"/>
  <c r="H441" i="41" s="1"/>
  <c r="I436" i="41"/>
  <c r="B434" i="41"/>
  <c r="H432" i="41"/>
  <c r="H434" i="41" s="1"/>
  <c r="B427" i="41"/>
  <c r="H425" i="41"/>
  <c r="H424" i="41"/>
  <c r="B419" i="41"/>
  <c r="H417" i="41"/>
  <c r="H419" i="41" s="1"/>
  <c r="B414" i="41"/>
  <c r="H412" i="41"/>
  <c r="H414" i="41" s="1"/>
  <c r="B409" i="41"/>
  <c r="H407" i="41"/>
  <c r="H409" i="41" s="1"/>
  <c r="B402" i="41"/>
  <c r="H400" i="41"/>
  <c r="H402" i="41" s="1"/>
  <c r="B397" i="41"/>
  <c r="H395" i="41"/>
  <c r="H397" i="41" s="1"/>
  <c r="B392" i="41"/>
  <c r="H390" i="41"/>
  <c r="H392" i="41" s="1"/>
  <c r="B387" i="41"/>
  <c r="H385" i="41"/>
  <c r="H387" i="41" s="1"/>
  <c r="I380" i="41"/>
  <c r="B378" i="41"/>
  <c r="H376" i="41"/>
  <c r="H378" i="41" s="1"/>
  <c r="B371" i="41"/>
  <c r="H369" i="41"/>
  <c r="H371" i="41" s="1"/>
  <c r="B366" i="41"/>
  <c r="H364" i="41"/>
  <c r="H366" i="41" s="1"/>
  <c r="B359" i="41"/>
  <c r="H357" i="41"/>
  <c r="H359" i="41" s="1"/>
  <c r="I352" i="41"/>
  <c r="B350" i="41"/>
  <c r="H348" i="41"/>
  <c r="H350" i="41" s="1"/>
  <c r="I345" i="41"/>
  <c r="B343" i="41"/>
  <c r="H341" i="41"/>
  <c r="H343" i="41" s="1"/>
  <c r="B338" i="41"/>
  <c r="H336" i="41"/>
  <c r="H338" i="41" s="1"/>
  <c r="B333" i="41"/>
  <c r="H331" i="41"/>
  <c r="H333" i="41" s="1"/>
  <c r="B327" i="41"/>
  <c r="H325" i="41"/>
  <c r="H327" i="41" s="1"/>
  <c r="B322" i="41"/>
  <c r="H320" i="41"/>
  <c r="H322" i="41" s="1"/>
  <c r="I317" i="41"/>
  <c r="B315" i="41"/>
  <c r="H313" i="41"/>
  <c r="H315" i="41" s="1"/>
  <c r="B310" i="41"/>
  <c r="H308" i="41"/>
  <c r="H310" i="41" s="1"/>
  <c r="B304" i="41"/>
  <c r="H302" i="41"/>
  <c r="H304" i="41" s="1"/>
  <c r="B298" i="41"/>
  <c r="H296" i="41"/>
  <c r="H298" i="41" s="1"/>
  <c r="I293" i="41"/>
  <c r="B291" i="41"/>
  <c r="H289" i="41"/>
  <c r="H291" i="41" s="1"/>
  <c r="B286" i="41"/>
  <c r="H284" i="41"/>
  <c r="H286" i="41" s="1"/>
  <c r="B281" i="41"/>
  <c r="F279" i="41"/>
  <c r="D279" i="41"/>
  <c r="F278" i="41"/>
  <c r="D278" i="41"/>
  <c r="B274" i="41"/>
  <c r="F272" i="41"/>
  <c r="D272" i="41"/>
  <c r="F271" i="41"/>
  <c r="D271" i="41"/>
  <c r="B267" i="41"/>
  <c r="F265" i="41"/>
  <c r="D265" i="41"/>
  <c r="F264" i="41"/>
  <c r="D264" i="41"/>
  <c r="B260" i="41"/>
  <c r="F258" i="41"/>
  <c r="D258" i="41"/>
  <c r="F257" i="41"/>
  <c r="D257" i="41"/>
  <c r="B253" i="41"/>
  <c r="H252" i="41"/>
  <c r="F251" i="41"/>
  <c r="D251" i="41"/>
  <c r="F250" i="41"/>
  <c r="D250" i="41"/>
  <c r="B246" i="41"/>
  <c r="H244" i="41"/>
  <c r="H246" i="41" s="1"/>
  <c r="I241" i="41"/>
  <c r="B239" i="41"/>
  <c r="D237" i="41"/>
  <c r="H237" i="41" s="1"/>
  <c r="H239" i="41" s="1"/>
  <c r="B234" i="41"/>
  <c r="F232" i="41"/>
  <c r="D232" i="41"/>
  <c r="F231" i="41"/>
  <c r="D231" i="41"/>
  <c r="B227" i="41"/>
  <c r="F225" i="41"/>
  <c r="H225" i="41" s="1"/>
  <c r="H227" i="41" s="1"/>
  <c r="B221" i="41"/>
  <c r="F219" i="41"/>
  <c r="H219" i="41" s="1"/>
  <c r="H221" i="41" s="1"/>
  <c r="B215" i="41"/>
  <c r="F213" i="41"/>
  <c r="D213" i="41"/>
  <c r="F212" i="41"/>
  <c r="D212" i="41"/>
  <c r="B208" i="41"/>
  <c r="F206" i="41"/>
  <c r="D206" i="41"/>
  <c r="F205" i="41"/>
  <c r="D205" i="41"/>
  <c r="B201" i="41"/>
  <c r="F199" i="41"/>
  <c r="H199" i="41" s="1"/>
  <c r="H201" i="41" s="1"/>
  <c r="B195" i="41"/>
  <c r="D193" i="41"/>
  <c r="H193" i="41" s="1"/>
  <c r="H195" i="41" s="1"/>
  <c r="I190" i="41"/>
  <c r="I188" i="41"/>
  <c r="B186" i="41"/>
  <c r="H184" i="41"/>
  <c r="H186" i="41" s="1"/>
  <c r="B181" i="41"/>
  <c r="F179" i="41"/>
  <c r="H179" i="41" s="1"/>
  <c r="H181" i="41" s="1"/>
  <c r="B175" i="41"/>
  <c r="F173" i="41"/>
  <c r="H173" i="41" s="1"/>
  <c r="H175" i="41" s="1"/>
  <c r="B169" i="41"/>
  <c r="F167" i="41"/>
  <c r="H167" i="41" s="1"/>
  <c r="H169" i="41" s="1"/>
  <c r="B163" i="41"/>
  <c r="F161" i="41"/>
  <c r="H161" i="41" s="1"/>
  <c r="H163" i="41" s="1"/>
  <c r="B157" i="41"/>
  <c r="F155" i="41"/>
  <c r="H155" i="41" s="1"/>
  <c r="H157" i="41" s="1"/>
  <c r="B151" i="41"/>
  <c r="H150" i="41"/>
  <c r="F149" i="41"/>
  <c r="H149" i="41" s="1"/>
  <c r="B145" i="41"/>
  <c r="H143" i="41"/>
  <c r="H145" i="41" s="1"/>
  <c r="B140" i="41"/>
  <c r="H138" i="41"/>
  <c r="H140" i="41" s="1"/>
  <c r="I135" i="41"/>
  <c r="B133" i="41"/>
  <c r="H131" i="41"/>
  <c r="H133" i="41" s="1"/>
  <c r="B128" i="41"/>
  <c r="F126" i="41"/>
  <c r="H126" i="41" s="1"/>
  <c r="H125" i="41"/>
  <c r="B122" i="41"/>
  <c r="F120" i="41"/>
  <c r="H120" i="41" s="1"/>
  <c r="H122" i="41" s="1"/>
  <c r="B116" i="41"/>
  <c r="F114" i="41"/>
  <c r="H114" i="41" s="1"/>
  <c r="H116" i="41" s="1"/>
  <c r="B110" i="41"/>
  <c r="F108" i="41"/>
  <c r="H108" i="41" s="1"/>
  <c r="H110" i="41" s="1"/>
  <c r="B104" i="41"/>
  <c r="F102" i="41"/>
  <c r="H102" i="41" s="1"/>
  <c r="H104" i="41" s="1"/>
  <c r="B98" i="41"/>
  <c r="F96" i="41"/>
  <c r="H96" i="41" s="1"/>
  <c r="H98" i="41" s="1"/>
  <c r="B92" i="41"/>
  <c r="H90" i="41"/>
  <c r="H92" i="41" s="1"/>
  <c r="B87" i="41"/>
  <c r="H85" i="41"/>
  <c r="H87" i="41" s="1"/>
  <c r="I80" i="41"/>
  <c r="B78" i="41"/>
  <c r="H76" i="41"/>
  <c r="H75" i="41"/>
  <c r="B72" i="41"/>
  <c r="H70" i="41"/>
  <c r="H72" i="41" s="1"/>
  <c r="B67" i="41"/>
  <c r="H65" i="41"/>
  <c r="H67" i="41" s="1"/>
  <c r="B62" i="41"/>
  <c r="H60" i="41"/>
  <c r="H62" i="41" s="1"/>
  <c r="B55" i="41"/>
  <c r="H53" i="41"/>
  <c r="H55" i="41" s="1"/>
  <c r="B45" i="41"/>
  <c r="H43" i="41"/>
  <c r="H45" i="41" s="1"/>
  <c r="B40" i="41"/>
  <c r="H38" i="41"/>
  <c r="H40" i="41" s="1"/>
  <c r="B35" i="41"/>
  <c r="H33" i="41"/>
  <c r="H35" i="41" s="1"/>
  <c r="B30" i="41"/>
  <c r="H28" i="41"/>
  <c r="H30" i="41" s="1"/>
  <c r="B25" i="41"/>
  <c r="H23" i="41"/>
  <c r="H22" i="41"/>
  <c r="H21" i="41"/>
  <c r="B17" i="41"/>
  <c r="H15" i="41"/>
  <c r="H17" i="41" s="1"/>
  <c r="I12" i="41"/>
  <c r="J10" i="41"/>
  <c r="J371" i="40"/>
  <c r="J359" i="40"/>
  <c r="J353" i="40"/>
  <c r="J333" i="40"/>
  <c r="K331" i="40"/>
  <c r="J324" i="40"/>
  <c r="J311" i="40"/>
  <c r="J301" i="40"/>
  <c r="J255" i="40"/>
  <c r="J249" i="40"/>
  <c r="J234" i="40"/>
  <c r="J226" i="40"/>
  <c r="J201" i="40"/>
  <c r="J159" i="40"/>
  <c r="J150" i="40"/>
  <c r="J138" i="40"/>
  <c r="J130" i="40"/>
  <c r="J126" i="40"/>
  <c r="J122" i="40"/>
  <c r="J103" i="40"/>
  <c r="I100" i="40"/>
  <c r="J91" i="40"/>
  <c r="J88" i="40"/>
  <c r="J81" i="40"/>
  <c r="J75" i="40"/>
  <c r="J65" i="40"/>
  <c r="J55" i="40"/>
  <c r="J53" i="40"/>
  <c r="J42" i="40"/>
  <c r="J29" i="40"/>
  <c r="J13" i="40"/>
  <c r="K11" i="40"/>
  <c r="H1554" i="41" l="1"/>
  <c r="H151" i="41"/>
  <c r="H251" i="41"/>
  <c r="H253" i="41" s="1"/>
  <c r="H279" i="41"/>
  <c r="H281" i="41" s="1"/>
  <c r="H1570" i="41"/>
  <c r="H213" i="41"/>
  <c r="H215" i="41" s="1"/>
  <c r="H257" i="41"/>
  <c r="H232" i="41"/>
  <c r="H250" i="41"/>
  <c r="H1351" i="41"/>
  <c r="H78" i="41"/>
  <c r="H212" i="41"/>
  <c r="H1480" i="41"/>
  <c r="H1482" i="41" s="1"/>
  <c r="H1606" i="41"/>
  <c r="H264" i="41"/>
  <c r="H427" i="41"/>
  <c r="H1700" i="41"/>
  <c r="H278" i="41"/>
  <c r="H206" i="41"/>
  <c r="H208" i="41" s="1"/>
  <c r="H1335" i="41"/>
  <c r="H1340" i="41" s="1"/>
  <c r="H25" i="41"/>
  <c r="H271" i="41"/>
  <c r="H1399" i="41"/>
  <c r="H513" i="41"/>
  <c r="H1561" i="41"/>
  <c r="H265" i="41"/>
  <c r="H267" i="41" s="1"/>
  <c r="H272" i="41"/>
  <c r="H274" i="41" s="1"/>
  <c r="H1370" i="41"/>
  <c r="H1393" i="41"/>
  <c r="H1413" i="41"/>
  <c r="H482" i="41"/>
  <c r="E1344" i="41"/>
  <c r="H1344" i="41" s="1"/>
  <c r="H1631" i="41"/>
  <c r="H258" i="41"/>
  <c r="H260" i="41" s="1"/>
  <c r="H1710" i="41"/>
  <c r="H128" i="41"/>
  <c r="H1501" i="41"/>
  <c r="H1503" i="41" s="1"/>
  <c r="D1493" i="41" s="1"/>
  <c r="H1493" i="41" s="1"/>
  <c r="H1683" i="41"/>
  <c r="H205" i="41"/>
  <c r="H502" i="41"/>
  <c r="H231" i="41"/>
  <c r="H1545" i="41"/>
  <c r="H1592" i="41"/>
  <c r="D1596" i="41" s="1"/>
  <c r="H1596" i="41" s="1"/>
  <c r="H1598" i="41" s="1"/>
  <c r="H561" i="41"/>
  <c r="E913" i="41"/>
  <c r="H913" i="41" s="1"/>
  <c r="H915" i="41" s="1"/>
  <c r="H1656" i="41"/>
  <c r="D1423" i="41"/>
  <c r="H1423" i="41" s="1"/>
  <c r="H1421" i="41"/>
  <c r="H1385" i="41"/>
  <c r="H1466" i="41"/>
  <c r="H1577" i="41"/>
  <c r="H1535" i="41"/>
  <c r="I126" i="40"/>
  <c r="C34" i="8" s="1"/>
  <c r="I88" i="40"/>
  <c r="I93" i="40"/>
  <c r="I119" i="40"/>
  <c r="I116" i="40"/>
  <c r="I105" i="40"/>
  <c r="I146" i="40"/>
  <c r="I111" i="40"/>
  <c r="I130" i="40"/>
  <c r="I324" i="40"/>
  <c r="C70" i="8" s="1"/>
  <c r="I140" i="40" l="1"/>
  <c r="I138" i="40" s="1"/>
  <c r="C40" i="8" s="1"/>
  <c r="H234" i="41"/>
  <c r="H1451" i="41"/>
  <c r="H1402" i="41"/>
  <c r="E1345" i="41"/>
  <c r="H1345" i="41" s="1"/>
  <c r="D1486" i="41"/>
  <c r="H1486" i="41" s="1"/>
  <c r="H1488" i="41" s="1"/>
  <c r="E1346" i="41"/>
  <c r="H1346" i="41" s="1"/>
  <c r="I313" i="40"/>
  <c r="I320" i="40"/>
  <c r="I23" i="40"/>
  <c r="C16" i="8" s="1"/>
  <c r="I203" i="40"/>
  <c r="I75" i="40"/>
  <c r="I42" i="40"/>
  <c r="I301" i="40"/>
  <c r="C64" i="8" s="1"/>
  <c r="I31" i="40"/>
  <c r="I249" i="40"/>
  <c r="C58" i="8" s="1"/>
  <c r="I216" i="40"/>
  <c r="I55" i="40"/>
  <c r="I234" i="40"/>
  <c r="C55" i="8" s="1"/>
  <c r="I13" i="40"/>
  <c r="C13" i="8" s="1"/>
  <c r="I161" i="40"/>
  <c r="I103" i="40"/>
  <c r="C28" i="8" s="1"/>
  <c r="I96" i="40"/>
  <c r="I91" i="40" s="1"/>
  <c r="C25" i="8" s="1"/>
  <c r="I267" i="40"/>
  <c r="I353" i="40"/>
  <c r="C79" i="8" s="1"/>
  <c r="I287" i="40"/>
  <c r="I150" i="40"/>
  <c r="C43" i="8" s="1"/>
  <c r="I65" i="40"/>
  <c r="I81" i="40"/>
  <c r="I122" i="40"/>
  <c r="C31" i="8" s="1"/>
  <c r="I31" i="8" s="1"/>
  <c r="C37" i="8"/>
  <c r="I371" i="40"/>
  <c r="C85" i="8" s="1"/>
  <c r="I293" i="40"/>
  <c r="I257" i="40"/>
  <c r="I184" i="40"/>
  <c r="E79" i="8" l="1"/>
  <c r="J79" i="8"/>
  <c r="K79" i="8"/>
  <c r="F79" i="8"/>
  <c r="G79" i="8"/>
  <c r="H79" i="8"/>
  <c r="I79" i="8"/>
  <c r="D79" i="8"/>
  <c r="H1353" i="41"/>
  <c r="D1492" i="41"/>
  <c r="H1492" i="41" s="1"/>
  <c r="H1495" i="41" s="1"/>
  <c r="I311" i="40"/>
  <c r="C67" i="8" s="1"/>
  <c r="I201" i="40"/>
  <c r="C49" i="8" s="1"/>
  <c r="I53" i="40"/>
  <c r="C22" i="8" s="1"/>
  <c r="F22" i="8" s="1"/>
  <c r="I29" i="40"/>
  <c r="C19" i="8" s="1"/>
  <c r="I255" i="40"/>
  <c r="C61" i="8" s="1"/>
  <c r="I159" i="40"/>
  <c r="C46" i="8" s="1"/>
  <c r="M79" i="8" l="1"/>
  <c r="D1507" i="41"/>
  <c r="H1507" i="41" s="1"/>
  <c r="H1509" i="41" s="1"/>
  <c r="I359" i="40"/>
  <c r="C82" i="8" s="1"/>
  <c r="I226" i="40"/>
  <c r="I11" i="40" l="1"/>
  <c r="C52" i="8"/>
  <c r="J82" i="8"/>
  <c r="E82" i="8"/>
  <c r="K82" i="8"/>
  <c r="D82" i="8"/>
  <c r="F82" i="8"/>
  <c r="G82" i="8"/>
  <c r="H82" i="8"/>
  <c r="I82" i="8"/>
  <c r="D1513" i="41"/>
  <c r="H1513" i="41" s="1"/>
  <c r="H1515" i="41" s="1"/>
  <c r="M82" i="8" l="1"/>
  <c r="I333" i="40" l="1"/>
  <c r="I331" i="40" l="1"/>
  <c r="I377" i="40" s="1"/>
  <c r="K9" i="40" s="1"/>
  <c r="C76" i="8"/>
  <c r="C73" i="8" l="1"/>
  <c r="I76" i="8"/>
  <c r="M77" i="8" l="1"/>
  <c r="F76" i="8" l="1"/>
  <c r="H76" i="8"/>
  <c r="G76" i="8"/>
  <c r="E76" i="8"/>
  <c r="J76" i="8"/>
  <c r="K76" i="8"/>
  <c r="D76" i="8"/>
  <c r="M76" i="8" l="1"/>
  <c r="A73" i="8" l="1"/>
  <c r="M86" i="8"/>
  <c r="G45" i="15"/>
  <c r="F45" i="15"/>
  <c r="E45" i="15"/>
  <c r="D45" i="15"/>
  <c r="G37" i="15"/>
  <c r="F37" i="15"/>
  <c r="E37" i="15"/>
  <c r="E48" i="15" s="1"/>
  <c r="D37" i="15"/>
  <c r="D48" i="15" s="1"/>
  <c r="G24" i="15"/>
  <c r="F24" i="15"/>
  <c r="E24" i="15"/>
  <c r="D24" i="15"/>
  <c r="G50" i="15" l="1"/>
  <c r="G52" i="15" s="1"/>
  <c r="D49" i="15"/>
  <c r="D50" i="15" s="1"/>
  <c r="D52" i="15" s="1"/>
  <c r="E49" i="15"/>
  <c r="E50" i="15" s="1"/>
  <c r="E52" i="15" s="1"/>
  <c r="F50" i="15" l="1"/>
  <c r="F52" i="15" s="1"/>
  <c r="K40" i="8"/>
  <c r="G31" i="8"/>
  <c r="H37" i="8"/>
  <c r="J43" i="8"/>
  <c r="E13" i="8" l="1"/>
  <c r="I25" i="8"/>
  <c r="H25" i="8"/>
  <c r="I46" i="8"/>
  <c r="C10" i="8" l="1"/>
  <c r="C88" i="8" s="1"/>
  <c r="M97" i="8" s="1"/>
  <c r="H22" i="8"/>
  <c r="G22" i="8"/>
  <c r="F85" i="8" l="1"/>
  <c r="F73" i="8" s="1"/>
  <c r="J85" i="8"/>
  <c r="J73" i="8" s="1"/>
  <c r="I85" i="8"/>
  <c r="I73" i="8" s="1"/>
  <c r="H85" i="8"/>
  <c r="H73" i="8" s="1"/>
  <c r="E85" i="8"/>
  <c r="E73" i="8" s="1"/>
  <c r="K85" i="8"/>
  <c r="K73" i="8" s="1"/>
  <c r="D85" i="8"/>
  <c r="D73" i="8" s="1"/>
  <c r="G85" i="8"/>
  <c r="G73" i="8" s="1"/>
  <c r="M73" i="8" l="1"/>
  <c r="M85" i="8"/>
  <c r="M23" i="8" l="1"/>
  <c r="M71" i="8"/>
  <c r="M68" i="8"/>
  <c r="M65" i="8"/>
  <c r="M62" i="8"/>
  <c r="M59" i="8"/>
  <c r="M56" i="8"/>
  <c r="M53" i="8"/>
  <c r="M50" i="8"/>
  <c r="M47" i="8"/>
  <c r="D70" i="8" l="1"/>
  <c r="K70" i="8"/>
  <c r="E70" i="8"/>
  <c r="F70" i="8"/>
  <c r="H70" i="8"/>
  <c r="J70" i="8"/>
  <c r="I70" i="8"/>
  <c r="G70" i="8"/>
  <c r="M70" i="8" l="1"/>
  <c r="E64" i="8" l="1"/>
  <c r="F64" i="8"/>
  <c r="D64" i="8"/>
  <c r="G64" i="8"/>
  <c r="H64" i="8"/>
  <c r="J64" i="8"/>
  <c r="I64" i="8"/>
  <c r="K64" i="8"/>
  <c r="M64" i="8" l="1"/>
  <c r="I67" i="8"/>
  <c r="J67" i="8"/>
  <c r="K67" i="8"/>
  <c r="D67" i="8"/>
  <c r="E67" i="8"/>
  <c r="F67" i="8"/>
  <c r="G67" i="8"/>
  <c r="H67" i="8"/>
  <c r="M67" i="8" l="1"/>
  <c r="E52" i="8" l="1"/>
  <c r="J52" i="8"/>
  <c r="K52" i="8"/>
  <c r="D52" i="8"/>
  <c r="H52" i="8"/>
  <c r="F52" i="8"/>
  <c r="G52" i="8"/>
  <c r="I52" i="8"/>
  <c r="E55" i="8"/>
  <c r="I55" i="8"/>
  <c r="J55" i="8"/>
  <c r="K55" i="8"/>
  <c r="G55" i="8"/>
  <c r="D55" i="8"/>
  <c r="F55" i="8"/>
  <c r="H55" i="8"/>
  <c r="J58" i="8"/>
  <c r="E58" i="8"/>
  <c r="F58" i="8"/>
  <c r="H58" i="8"/>
  <c r="K58" i="8"/>
  <c r="I58" i="8"/>
  <c r="G58" i="8"/>
  <c r="D58" i="8"/>
  <c r="M55" i="8" l="1"/>
  <c r="M52" i="8"/>
  <c r="M58" i="8"/>
  <c r="F49" i="8"/>
  <c r="K49" i="8"/>
  <c r="D49" i="8"/>
  <c r="E49" i="8"/>
  <c r="I49" i="8"/>
  <c r="G49" i="8"/>
  <c r="H49" i="8"/>
  <c r="J49" i="8"/>
  <c r="H61" i="8"/>
  <c r="E61" i="8"/>
  <c r="I61" i="8"/>
  <c r="J61" i="8"/>
  <c r="F61" i="8"/>
  <c r="K61" i="8"/>
  <c r="D61" i="8"/>
  <c r="G61" i="8"/>
  <c r="M61" i="8" l="1"/>
  <c r="M49" i="8"/>
  <c r="N99" i="8" l="1"/>
  <c r="J31" i="8"/>
  <c r="K28" i="8" l="1"/>
  <c r="I28" i="8" l="1"/>
  <c r="H28" i="8"/>
  <c r="G28" i="8"/>
  <c r="F28" i="8"/>
  <c r="E28" i="8"/>
  <c r="D28" i="8"/>
  <c r="J28" i="8"/>
  <c r="F31" i="8"/>
  <c r="E31" i="8"/>
  <c r="D31" i="8"/>
  <c r="K31" i="8"/>
  <c r="H31" i="8"/>
  <c r="H40" i="8" l="1"/>
  <c r="I40" i="8"/>
  <c r="J40" i="8"/>
  <c r="J34" i="8"/>
  <c r="F34" i="8" l="1"/>
  <c r="K34" i="8"/>
  <c r="I34" i="8"/>
  <c r="D34" i="8"/>
  <c r="E34" i="8"/>
  <c r="H34" i="8"/>
  <c r="G34" i="8"/>
  <c r="M44" i="8" l="1"/>
  <c r="M41" i="8"/>
  <c r="M38" i="8"/>
  <c r="M35" i="8"/>
  <c r="M32" i="8"/>
  <c r="M29" i="8"/>
  <c r="M26" i="8"/>
  <c r="M20" i="8"/>
  <c r="M17" i="8"/>
  <c r="M14" i="8"/>
  <c r="K37" i="8" l="1"/>
  <c r="G37" i="8"/>
  <c r="E37" i="8"/>
  <c r="J37" i="8"/>
  <c r="F37" i="8"/>
  <c r="D37" i="8"/>
  <c r="I37" i="8"/>
  <c r="I43" i="8"/>
  <c r="D25" i="8" l="1"/>
  <c r="I22" i="8"/>
  <c r="J22" i="8"/>
  <c r="K22" i="8"/>
  <c r="E43" i="8"/>
  <c r="D43" i="8"/>
  <c r="F43" i="8"/>
  <c r="G43" i="8"/>
  <c r="K43" i="8"/>
  <c r="H43" i="8"/>
  <c r="D40" i="8"/>
  <c r="E40" i="8"/>
  <c r="F40" i="8"/>
  <c r="G40" i="8"/>
  <c r="E22" i="8"/>
  <c r="D22" i="8"/>
  <c r="J46" i="8"/>
  <c r="H46" i="8"/>
  <c r="G46" i="8"/>
  <c r="F46" i="8"/>
  <c r="E46" i="8"/>
  <c r="D46" i="8"/>
  <c r="K46" i="8"/>
  <c r="M28" i="8"/>
  <c r="M31" i="8"/>
  <c r="M37" i="8"/>
  <c r="M34" i="8"/>
  <c r="E25" i="8" l="1"/>
  <c r="G25" i="8"/>
  <c r="J25" i="8"/>
  <c r="K25" i="8"/>
  <c r="F25" i="8"/>
  <c r="M46" i="8"/>
  <c r="M43" i="8"/>
  <c r="M40" i="8"/>
  <c r="M22" i="8"/>
  <c r="J13" i="8"/>
  <c r="I13" i="8"/>
  <c r="F13" i="8"/>
  <c r="H13" i="8"/>
  <c r="G13" i="8"/>
  <c r="D13" i="8"/>
  <c r="K13" i="8"/>
  <c r="M25" i="8" l="1"/>
  <c r="D16" i="8"/>
  <c r="G16" i="8"/>
  <c r="F16" i="8"/>
  <c r="I16" i="8"/>
  <c r="H16" i="8"/>
  <c r="E16" i="8"/>
  <c r="J16" i="8"/>
  <c r="K16" i="8"/>
  <c r="F19" i="8"/>
  <c r="D19" i="8"/>
  <c r="K19" i="8"/>
  <c r="J19" i="8"/>
  <c r="I19" i="8"/>
  <c r="H19" i="8"/>
  <c r="G19" i="8"/>
  <c r="E19" i="8"/>
  <c r="M13" i="8"/>
  <c r="H91" i="8" l="1"/>
  <c r="D91" i="8"/>
  <c r="G91" i="8"/>
  <c r="I91" i="8"/>
  <c r="F91" i="8"/>
  <c r="K91" i="8"/>
  <c r="J91" i="8"/>
  <c r="E91" i="8"/>
  <c r="H10" i="8"/>
  <c r="G10" i="8"/>
  <c r="K10" i="8"/>
  <c r="J10" i="8"/>
  <c r="I10" i="8"/>
  <c r="D10" i="8"/>
  <c r="F10" i="8"/>
  <c r="E10" i="8"/>
  <c r="M19" i="8"/>
  <c r="M16" i="8"/>
  <c r="M10" i="8" l="1"/>
  <c r="N97" i="8"/>
  <c r="D94" i="8"/>
  <c r="E94" i="8" s="1"/>
  <c r="F94" i="8" s="1"/>
  <c r="G94" i="8" s="1"/>
  <c r="H94" i="8" s="1"/>
  <c r="I94" i="8" s="1"/>
  <c r="J94" i="8" s="1"/>
  <c r="K94" i="8" s="1"/>
  <c r="C80" i="8" l="1"/>
  <c r="C83" i="8"/>
  <c r="C77" i="8"/>
  <c r="K92" i="8"/>
  <c r="H95" i="8"/>
  <c r="C47" i="8"/>
  <c r="H92" i="8"/>
  <c r="F95" i="8"/>
  <c r="I95" i="8"/>
  <c r="C56" i="8"/>
  <c r="C29" i="8"/>
  <c r="I74" i="8"/>
  <c r="D74" i="8"/>
  <c r="C65" i="8"/>
  <c r="C71" i="8"/>
  <c r="D92" i="8"/>
  <c r="G74" i="8"/>
  <c r="K95" i="8"/>
  <c r="C11" i="8"/>
  <c r="K11" i="8"/>
  <c r="J95" i="8"/>
  <c r="C86" i="8"/>
  <c r="C32" i="8"/>
  <c r="C26" i="8"/>
  <c r="C38" i="8"/>
  <c r="G11" i="8"/>
  <c r="F11" i="8"/>
  <c r="F74" i="8"/>
  <c r="C74" i="8"/>
  <c r="M91" i="8"/>
  <c r="C50" i="8"/>
  <c r="K74" i="8"/>
  <c r="H74" i="8"/>
  <c r="C35" i="8"/>
  <c r="E11" i="8"/>
  <c r="C41" i="8"/>
  <c r="J92" i="8"/>
  <c r="H11" i="8"/>
  <c r="D95" i="8"/>
  <c r="G95" i="8"/>
  <c r="F92" i="8"/>
  <c r="C23" i="8"/>
  <c r="C44" i="8"/>
  <c r="C59" i="8"/>
  <c r="C17" i="8"/>
  <c r="I11" i="8"/>
  <c r="I92" i="8"/>
  <c r="E95" i="8"/>
  <c r="E74" i="8"/>
  <c r="D11" i="8"/>
  <c r="C20" i="8"/>
  <c r="C68" i="8"/>
  <c r="E92" i="8"/>
  <c r="C89" i="8"/>
  <c r="C62" i="8"/>
  <c r="C14" i="8"/>
  <c r="C53" i="8"/>
  <c r="G92" i="8"/>
  <c r="J11" i="8"/>
  <c r="J74" i="8"/>
  <c r="M11" i="8" l="1"/>
  <c r="M74" i="8"/>
  <c r="M92" i="8"/>
</calcChain>
</file>

<file path=xl/sharedStrings.xml><?xml version="1.0" encoding="utf-8"?>
<sst xmlns="http://schemas.openxmlformats.org/spreadsheetml/2006/main" count="2530" uniqueCount="1064">
  <si>
    <t>SEM DESONERAÇÃO</t>
  </si>
  <si>
    <t>ITEM</t>
  </si>
  <si>
    <t>FONTE</t>
  </si>
  <si>
    <t>CÓDIGO</t>
  </si>
  <si>
    <t>DESCRIÇÃO</t>
  </si>
  <si>
    <t>UN.</t>
  </si>
  <si>
    <t>QUANT.</t>
  </si>
  <si>
    <t>V. UNIT. S/BDI</t>
  </si>
  <si>
    <t>V. UNIT. C/ BDI</t>
  </si>
  <si>
    <t>V. TOTAL
C/ BDI</t>
  </si>
  <si>
    <t>I</t>
  </si>
  <si>
    <t>1.0</t>
  </si>
  <si>
    <t>SERVIÇOS PRELIMINARES</t>
  </si>
  <si>
    <t>1.1</t>
  </si>
  <si>
    <t>M2</t>
  </si>
  <si>
    <t>1.2</t>
  </si>
  <si>
    <t>M</t>
  </si>
  <si>
    <t>1.3</t>
  </si>
  <si>
    <t>M3</t>
  </si>
  <si>
    <t>1.4</t>
  </si>
  <si>
    <t>1.5</t>
  </si>
  <si>
    <t>1.6</t>
  </si>
  <si>
    <t>UN</t>
  </si>
  <si>
    <t>2.0</t>
  </si>
  <si>
    <t>2.1</t>
  </si>
  <si>
    <t>ESCAVAÇÃO MANUAL DE VALA COM PROFUNDIDADE MENOR OU IGUAL A 1,30 M. AF_02/2021</t>
  </si>
  <si>
    <t>2.2</t>
  </si>
  <si>
    <t>2.3</t>
  </si>
  <si>
    <t>3.0</t>
  </si>
  <si>
    <t>3.1</t>
  </si>
  <si>
    <t>3.2</t>
  </si>
  <si>
    <t>4.0</t>
  </si>
  <si>
    <t>4.1</t>
  </si>
  <si>
    <t>4.2</t>
  </si>
  <si>
    <t>KG</t>
  </si>
  <si>
    <t>5.0</t>
  </si>
  <si>
    <t>5.1</t>
  </si>
  <si>
    <t>5.2</t>
  </si>
  <si>
    <t>REVESTIMENTO CERÂMICO PARA PAREDE, 10 X 10 CM, APLICADO COM ARGAMASSA COLANTE AC-II, REJUNTADO</t>
  </si>
  <si>
    <t>6.0</t>
  </si>
  <si>
    <t>6.1</t>
  </si>
  <si>
    <t>7.0</t>
  </si>
  <si>
    <t>7.1</t>
  </si>
  <si>
    <t>7.2</t>
  </si>
  <si>
    <t>8.0</t>
  </si>
  <si>
    <t>8.1</t>
  </si>
  <si>
    <t>8.2</t>
  </si>
  <si>
    <t>9.0</t>
  </si>
  <si>
    <t>9.1</t>
  </si>
  <si>
    <t>9.2</t>
  </si>
  <si>
    <t>9.3</t>
  </si>
  <si>
    <t>9.4</t>
  </si>
  <si>
    <t>10.0</t>
  </si>
  <si>
    <t>10.1</t>
  </si>
  <si>
    <t>10.2</t>
  </si>
  <si>
    <t>11.0</t>
  </si>
  <si>
    <t>11.1</t>
  </si>
  <si>
    <t>11.2</t>
  </si>
  <si>
    <t>11.3</t>
  </si>
  <si>
    <t>11.4</t>
  </si>
  <si>
    <t>11.5</t>
  </si>
  <si>
    <t>11.6</t>
  </si>
  <si>
    <t>11.7</t>
  </si>
  <si>
    <t>12.0</t>
  </si>
  <si>
    <t>12.1</t>
  </si>
  <si>
    <t>12.2</t>
  </si>
  <si>
    <t>SEM</t>
  </si>
  <si>
    <t xml:space="preserve">KG    </t>
  </si>
  <si>
    <t xml:space="preserve">UN    </t>
  </si>
  <si>
    <t xml:space="preserve">M2    </t>
  </si>
  <si>
    <t>L</t>
  </si>
  <si>
    <t>MEMÓRIA DE CÁLCULO EXPLICATIVO</t>
  </si>
  <si>
    <t>PROJETO</t>
  </si>
  <si>
    <t>COM DESONERAÇÃO</t>
  </si>
  <si>
    <t>TAXA</t>
  </si>
  <si>
    <t>COMP.</t>
  </si>
  <si>
    <t>LARG.</t>
  </si>
  <si>
    <t>ALTURA</t>
  </si>
  <si>
    <t>TOTAL</t>
  </si>
  <si>
    <t>C1</t>
  </si>
  <si>
    <t>C2</t>
  </si>
  <si>
    <t>A1</t>
  </si>
  <si>
    <t>A2</t>
  </si>
  <si>
    <t>COMPOSIÇÃO DE BDI PARA SERVIÇOS GERAIS DE EDIFICAÇÕES</t>
  </si>
  <si>
    <t xml:space="preserve">DESCRIÇÃO </t>
  </si>
  <si>
    <t>SIGLA</t>
  </si>
  <si>
    <t>VALOR (*)</t>
  </si>
  <si>
    <t xml:space="preserve">Taxa de rateio da Administração Central </t>
  </si>
  <si>
    <t>AC</t>
  </si>
  <si>
    <t xml:space="preserve">Taxa de Despesas Financeiras </t>
  </si>
  <si>
    <t>DF</t>
  </si>
  <si>
    <t>Taxa de Risco</t>
  </si>
  <si>
    <t>R</t>
  </si>
  <si>
    <t>Taxa de Seguro e Taxa de Garantia</t>
  </si>
  <si>
    <t>S + G</t>
  </si>
  <si>
    <t>COFINS</t>
  </si>
  <si>
    <t>ISS (**)</t>
  </si>
  <si>
    <t>ISS</t>
  </si>
  <si>
    <t>PIS</t>
  </si>
  <si>
    <t>CONTRIBUIÇÃO PREVIDENCIÁRIA SOBRE RECEITA BRUTA (***)</t>
  </si>
  <si>
    <t>CPRB</t>
  </si>
  <si>
    <t xml:space="preserve">Taxa de Tributos (Soma dos itens COFINS, ISS, PIS e CPRB) </t>
  </si>
  <si>
    <t>Taxa de Lucro</t>
  </si>
  <si>
    <t>BDI Resultante</t>
  </si>
  <si>
    <t>Fórmula do BDI conforme Acórdão TCU 2622/2013-P:</t>
  </si>
  <si>
    <t xml:space="preserve">Obs.: </t>
  </si>
  <si>
    <t>(*) Todas as taxas adotadas estão na faixa admissível do Acórdão 2622/2013-P do TCU.</t>
  </si>
  <si>
    <t>CRONOGRAMA FÍSICO-FINANCEIRO</t>
  </si>
  <si>
    <t>ETAPA</t>
  </si>
  <si>
    <t>SERVIÇO</t>
  </si>
  <si>
    <t>TOTAL ETAPA (R$)</t>
  </si>
  <si>
    <t>MÊS/ DESEMBOLSO</t>
  </si>
  <si>
    <t>1º MÊS</t>
  </si>
  <si>
    <t>2º MÊS</t>
  </si>
  <si>
    <t>3º MÊS</t>
  </si>
  <si>
    <t>4º MÊS</t>
  </si>
  <si>
    <t>TOTAL (R$):</t>
  </si>
  <si>
    <t>TOTAIS PARCIAIS</t>
  </si>
  <si>
    <t>TOTAIS ACUMULADOS</t>
  </si>
  <si>
    <t>MEDIA/MÊS</t>
  </si>
  <si>
    <t>13.0</t>
  </si>
  <si>
    <t>14.0</t>
  </si>
  <si>
    <t>15.0</t>
  </si>
  <si>
    <t>16.0</t>
  </si>
  <si>
    <t>17.0</t>
  </si>
  <si>
    <t>II</t>
  </si>
  <si>
    <t>TOTAL GERAL:</t>
  </si>
  <si>
    <t>ARMAÇÃO PARA EXECUÇÃO DE RADIER, PISO DE CONCRETO OU LAJE SOBRE SOLO, COM USO DE TELA Q-92. AF_09/2021</t>
  </si>
  <si>
    <t>TAPUME COM TELHA METÁLICA. AF_05/2018</t>
  </si>
  <si>
    <t>A3</t>
  </si>
  <si>
    <t>A4</t>
  </si>
  <si>
    <t>A5</t>
  </si>
  <si>
    <t>D1</t>
  </si>
  <si>
    <t>PINTURA DE PISO COM TINTA EPÓXI, APLICAÇÃO MANUAL, 2 DEMÃOS, INCLUSO PRIMER EPÓXI. AF_05/2021</t>
  </si>
  <si>
    <t>COMPOSIÇÃO DE ENCARGOS SOCIAIS SOBRE A MÃO DE OBRA</t>
  </si>
  <si>
    <t>ESTADO DE PERNAMBUCO</t>
  </si>
  <si>
    <t>HORISTA (%)</t>
  </si>
  <si>
    <t>MENSALISTA (%)</t>
  </si>
  <si>
    <t>GRUPO A</t>
  </si>
  <si>
    <t>INSS</t>
  </si>
  <si>
    <t>SESI</t>
  </si>
  <si>
    <t>SENAI</t>
  </si>
  <si>
    <t>INCRA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</si>
  <si>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</si>
  <si>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</si>
  <si>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</si>
  <si>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</si>
  <si>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</si>
  <si>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</si>
  <si>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</si>
  <si>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</si>
  <si>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</si>
  <si>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</si>
  <si>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GRUPO B</t>
  </si>
  <si>
    <t>B1</t>
  </si>
  <si>
    <t>Repouso Semanal Remunerado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</si>
  <si>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</si>
  <si>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</si>
  <si>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</si>
  <si>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</si>
  <si>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</si>
  <si>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</si>
  <si>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</si>
  <si>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</si>
  <si>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</si>
  <si>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</si>
  <si>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</si>
  <si>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</si>
  <si>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</si>
  <si>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</si>
  <si>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</si>
  <si>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</si>
  <si>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</si>
  <si>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</si>
  <si>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</si>
  <si>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</si>
  <si>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Aviso Prévio Indenizado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</si>
  <si>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</si>
  <si>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</si>
  <si>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</si>
  <si>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</si>
  <si>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</si>
  <si>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</si>
  <si>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</si>
  <si>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</si>
  <si>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</si>
  <si>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Reincidência de Grupo A sobre Grupo B</t>
  </si>
  <si>
    <t>D2</t>
  </si>
  <si>
    <t>Reincidência de Grupo A sobre Aviso Prévio Trabalhado 
e Reincidência do FGTS sobre Aviso Prévio Indenizado</t>
  </si>
  <si>
    <t>D</t>
  </si>
  <si>
    <t>TOTAL GERAL (A+B+C+D)</t>
  </si>
  <si>
    <t>5º MÊS</t>
  </si>
  <si>
    <t>6º MÊS</t>
  </si>
  <si>
    <t>7º MÊS</t>
  </si>
  <si>
    <t>8º MÊS</t>
  </si>
  <si>
    <t>DISJUNTOR MONOPOLAR TIPO DIN, CORRENTE NOMINAL DE 10A - FORNECIMENTO E INSTALAÇÃO. AF_10/2020</t>
  </si>
  <si>
    <t>SUPERESTRUTURA</t>
  </si>
  <si>
    <t>PINTURAS E ACABAMENTOS</t>
  </si>
  <si>
    <t>CONCRETAGEM DE RADIER, PISO DE CONCRETO OU LAJE SOBRE SOLO, FCK 30 MPA - LANÇAMENTO, ADENSAMENTO E ACABAMENTO. AF_09/2021</t>
  </si>
  <si>
    <t>Kg/m²</t>
  </si>
  <si>
    <t>QUADRO DE DISTRIBUIÇÃO DE ENERGIA EM CHAPA DE AÇO GALVANIZADO, DE EMBUTIR, COM BARRAMENTO TRIFÁSICO, PARA 12 DISJUNTORES DIN 100A - FORNECIMENTO E INSTALAÇÃO. AF_10/2020</t>
  </si>
  <si>
    <t>REFLETOR SLIM LED 200W DE POTÊNCIA, BRANCO FRIO</t>
  </si>
  <si>
    <t>ACABAMENTO POLIDO PARA PISO DE CONCRETO</t>
  </si>
  <si>
    <t>4.1.1</t>
  </si>
  <si>
    <t>4.2.1</t>
  </si>
  <si>
    <t>4.1.2</t>
  </si>
  <si>
    <t>4.2.2</t>
  </si>
  <si>
    <t>MESES:</t>
  </si>
  <si>
    <t>(**) A alíquota de ISS no Município de Palmares/PE é de 5% sobre os custos de mão de obra. 
Considerou-se para todos os serviços uma proporção de 40% de mão de obra, de modo que a taxa de ISS a incidir sobre os custos unitários dos itens será de 5% x 40% = 2,00%.</t>
  </si>
  <si>
    <t>BDI - BONIFICAÇÃO E DESPESAS INDIRETAS</t>
  </si>
  <si>
    <t>BDI (EDIFICAÇÕES) =</t>
  </si>
  <si>
    <t>1.7</t>
  </si>
  <si>
    <t>1.8</t>
  </si>
  <si>
    <t>1.9</t>
  </si>
  <si>
    <t>Volume de reaterro</t>
  </si>
  <si>
    <t>CONCRETO ARMADO - SAPATAS</t>
  </si>
  <si>
    <t>3.1.1</t>
  </si>
  <si>
    <t>Lastro de concreto não-estrutural, espessura 5cm</t>
  </si>
  <si>
    <t>3.1.2</t>
  </si>
  <si>
    <t>3.1.3</t>
  </si>
  <si>
    <t>Armação de aço CA-50 Ø 8mm</t>
  </si>
  <si>
    <t>3.1.4</t>
  </si>
  <si>
    <t>Armação de aço CA-50 Ø 10mm</t>
  </si>
  <si>
    <t>3.1.5</t>
  </si>
  <si>
    <t>ARMAÇÃO DE ESTRUTURAS DIVERSAS DE CONCRETO ARMADO, EXCETO VIGAS, PILARES, LAJES E FUNDAÇÕES, UTILIZANDO AÇO CA-60 DE 5,0 MM - MONTAGEM. AF_06/2022</t>
  </si>
  <si>
    <t>Armação de aço CA-50 Ø 5mm</t>
  </si>
  <si>
    <t>3.1.6</t>
  </si>
  <si>
    <t>CONCRETO ARMADO - VIGAS BALDRAMES</t>
  </si>
  <si>
    <t>3.2.1</t>
  </si>
  <si>
    <t>3.2.2</t>
  </si>
  <si>
    <t>3.2.3</t>
  </si>
  <si>
    <t>3.2.4</t>
  </si>
  <si>
    <t>3.2.5</t>
  </si>
  <si>
    <t>5.3</t>
  </si>
  <si>
    <t>IMPERMEABILIZAÇÃO</t>
  </si>
  <si>
    <t>TELHAMENTO COM TELHA DE AÇO/ALUMÍNIO E = 0,5 MM, COM ATÉ 2 ÁGUAS, INCLUSO IÇAMENTO. AF_07/2019</t>
  </si>
  <si>
    <t>DRENAGEM DE ÁGUAS PLUVIAIS</t>
  </si>
  <si>
    <t>TUBULAÇÕES E CONEXÕES DE PVC</t>
  </si>
  <si>
    <t>INSTALAÇÃO ELÉTRICA - 220V</t>
  </si>
  <si>
    <t>CENTRO DE DISTRIBUIÇÃO</t>
  </si>
  <si>
    <t>DISJUNTOR MONOPOLAR TIPO DIN, CORRENTE NOMINAL DE 20A - FORNECIMENTO E INSTALAÇÃO. AF_10/2020</t>
  </si>
  <si>
    <t>DISJUNTOR MONOPOLAR TIPO DIN, CORRENTE NOMINAL DE 25A - FORNECIMENTO E INSTALAÇÃO. AF_10/2020</t>
  </si>
  <si>
    <t>ELETRODUTOS E ACESSÓRIOS</t>
  </si>
  <si>
    <t>CONDULETE DE PVC, TIPO TB, PARA ELETRODUTO DE PVC SOLDÁVEL DN 25 MM (3/4''), APARENTE - FORNECIMENTO E INSTALAÇÃO. AF_10/2022</t>
  </si>
  <si>
    <t>CONDULETE DE PVC, TIPO X, PARA ELETRODUTO DE PVC SOLDÁVEL DN 25 MM (3/4), APARENTE - FORNECIMENTO E INSTALAÇÃO. AF_10/2022</t>
  </si>
  <si>
    <t>LUVA, EM FERRO GALVANIZADO, CONEXÃO ROSQUEADA, DN 20 (3/4"), INSTALADO EM RAMAIS E SUB-RAMAIS DE GÁS - FORNECIMENTO E INSTALAÇÃO. AF_10/2020</t>
  </si>
  <si>
    <t>CABOS E FIOS CONDUTORES</t>
  </si>
  <si>
    <t>ELETRODUTO RÍGIDO ROSCÁVEL, PVC, DN 50 MM (1 1/2"), PARA REDE ENTERRADA DE DISTRIBUIÇÃO DE ENERGIA ELÉTRICA - FORNECIMENTO E INSTALAÇÃO. AF_12/2021</t>
  </si>
  <si>
    <t>SERVIÇOS FINAIS</t>
  </si>
  <si>
    <r>
      <t xml:space="preserve">(***) Conforme determina a Lei nº 13.161, de 31 de agosto de 2015, que altera a Lei nº 12.546, de 14 de dezembro 2011, para obras de infraestrutura e do setor de construção, foi regulamentada a substituição da contribuição previdenciária patronal de 20% sobre a folha de pagamentos por uma contribuição de 4,50% sobre a receita bruta, sendo facultativa a opção pela contribuição substitutiva. Nesta composição de BDI NÃO foi considerada a opção pela contribuição substitutiva, sendo portanto necessário utilizar tabelas de custos </t>
    </r>
    <r>
      <rPr>
        <u/>
        <sz val="12"/>
        <color theme="1"/>
        <rFont val="Calibri"/>
        <family val="2"/>
        <scheme val="minor"/>
      </rPr>
      <t>NÃO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DESONERADAS</t>
    </r>
    <r>
      <rPr>
        <sz val="12"/>
        <color theme="1"/>
        <rFont val="Calibri"/>
        <family val="2"/>
        <scheme val="minor"/>
      </rPr>
      <t xml:space="preserve"> para elaboração do orçamento básico.</t>
    </r>
  </si>
  <si>
    <t>Placa de obra em chapa de aço galvanizado, Padrão Governo Federal</t>
  </si>
  <si>
    <t>Entrada de energia elétrica aérea monofásica 50A com poste de concreto; inclusive cabeamento, caixa de proteção para medidor e aterramento</t>
  </si>
  <si>
    <t xml:space="preserve">Instalação provisória de água </t>
  </si>
  <si>
    <t xml:space="preserve">Locação da obra (execução de gabarito) </t>
  </si>
  <si>
    <t>1.10</t>
  </si>
  <si>
    <t>1.11</t>
  </si>
  <si>
    <t>Limpeza manual de terreno com remoção de camada vegetal</t>
  </si>
  <si>
    <t>MOVIMENTO DE TERRA PARA FUNDAÇÕES</t>
  </si>
  <si>
    <t>Aterro apiloado em camadas de 0,20 m com material argilo-arenoso (entre baldrames)</t>
  </si>
  <si>
    <t>Escavação manual de valas em qualquer terreno exceto rocha até h= 2,0m</t>
  </si>
  <si>
    <t>Regularização e compactação do fundo de valas</t>
  </si>
  <si>
    <t>2.4</t>
  </si>
  <si>
    <t>Aterro compactado manualmente sob arquibancadas</t>
  </si>
  <si>
    <t>FUNDAÇÕES</t>
  </si>
  <si>
    <t>Forma de madeira em tábuas para fundações, com reaproveitamento</t>
  </si>
  <si>
    <t>Concreto Bombeado fck= 25MPa; incluindo preparo, lançamento e adensamento</t>
  </si>
  <si>
    <t>CONCRETO ARMADO - VIGAS</t>
  </si>
  <si>
    <t>Montagem e desmontagem de forma para viga, madeira serrada com reaproveitamento</t>
  </si>
  <si>
    <t>4.1.3</t>
  </si>
  <si>
    <t>4.1.4</t>
  </si>
  <si>
    <t>CONCRETO ARMADO - LAJES E PILARES</t>
  </si>
  <si>
    <t>Montagem e desmontagem de forma, madeira compensada com reaproveitamento</t>
  </si>
  <si>
    <t>4.2.3</t>
  </si>
  <si>
    <t>4.2.4</t>
  </si>
  <si>
    <t>4.2.5</t>
  </si>
  <si>
    <t>Laje de concreto pré-moldada para forro com escoramento</t>
  </si>
  <si>
    <t>4.3</t>
  </si>
  <si>
    <t>CONCRETO ARMADO - ARQUIBANCADAS E BANCOS</t>
  </si>
  <si>
    <t>4.3.1</t>
  </si>
  <si>
    <t>4.3.2</t>
  </si>
  <si>
    <t>4.3.3</t>
  </si>
  <si>
    <t>4.3.4</t>
  </si>
  <si>
    <t>4.4</t>
  </si>
  <si>
    <t>CONCRETO ARMADO - LAJE DE PISO PARA QUADRA</t>
  </si>
  <si>
    <t>4.4.1</t>
  </si>
  <si>
    <t>4.4.2</t>
  </si>
  <si>
    <t>Lastro de brita compactada,  espessura 5cm</t>
  </si>
  <si>
    <t>4.4.3</t>
  </si>
  <si>
    <t>Armação em tela de aço Q-92 # 15cm; incluso fornecimento e colocação</t>
  </si>
  <si>
    <t>4.4.4</t>
  </si>
  <si>
    <t>4.5</t>
  </si>
  <si>
    <t>CONCRETO ARMADO - VERGAS E CONTRAVERGAS</t>
  </si>
  <si>
    <t>4.5.1</t>
  </si>
  <si>
    <t>Verga e contraverga pré-moldada fck= 20MPa, seção 10x10cm</t>
  </si>
  <si>
    <t>SISTEMAS DE VEDAÇÃO VERTICAL</t>
  </si>
  <si>
    <t>ELEMENTO VAZADO</t>
  </si>
  <si>
    <t>5.1.1</t>
  </si>
  <si>
    <t>Cobogó de concreto 6x29x29cm, assentado com argamassa traço 1:7 (cimento e areia)</t>
  </si>
  <si>
    <t>ALVENARIA DE VEDAÇÃO</t>
  </si>
  <si>
    <t>5.2.1</t>
  </si>
  <si>
    <t>Alvenaria de vedação com blocos cerâmicos de 8 furos 9x19x19cm em ½ vez; assentamento com argamassa traço 1:2:8 (cimento, cal e areia)</t>
  </si>
  <si>
    <t>5.2.2</t>
  </si>
  <si>
    <t>Encunhamento (aperto de alvenaria) com tijolos cerâmicos maciços 5,7x9x19cm em ½ vez (espessura 9cm); assentamento com argamassa traço 1:2 (cimento e areia)</t>
  </si>
  <si>
    <t>ALVENARIA EM ARQUIBANCADAS</t>
  </si>
  <si>
    <t>5.3.1</t>
  </si>
  <si>
    <t>Alvenaria de tijolo cerâmico 9x19x19 em 1 vez; assentamento com argamassa traço 1:2:8 (cimento, cal e areia)</t>
  </si>
  <si>
    <t>ESQUADRIAS</t>
  </si>
  <si>
    <t>PORTAS DE MADEIRA</t>
  </si>
  <si>
    <t>6.1.1</t>
  </si>
  <si>
    <t>PM1 - Porta de madeira para pintura, semi-oca (leve ou média), dimensões 80x210cm, espessura 3,5cm; incluso dobradiças, batentes e fechadura</t>
  </si>
  <si>
    <t>6.1.2</t>
  </si>
  <si>
    <t>PM2 - Porta de madeira para pintura, semi-oca (leve ou média), dimensões 90x210cm, espessura 3,5cm; incluso dobradiças, batentes e fechadura</t>
  </si>
  <si>
    <t>6.1.3</t>
  </si>
  <si>
    <t>6.1.4</t>
  </si>
  <si>
    <t>6.2</t>
  </si>
  <si>
    <t>FERRAGENS E ACESSÓRIOS</t>
  </si>
  <si>
    <t>6.2.1</t>
  </si>
  <si>
    <t>Peças de apoio para PNE em aço inox para WC, em PM1, PM2, PM4, lavatórios e paredes</t>
  </si>
  <si>
    <t>6.2.2</t>
  </si>
  <si>
    <t>Chapa metálica plana resistente a impactos 14GSG 1,95mm; nas portas PM1, PM2 e PM4</t>
  </si>
  <si>
    <t>6.2.3</t>
  </si>
  <si>
    <t>Tarjeta metálica circular tipo LIVRE/OCUPADO para porta em banheiro</t>
  </si>
  <si>
    <t>6.3</t>
  </si>
  <si>
    <t>JANELAS DE ALUMÍNIO</t>
  </si>
  <si>
    <t>6.3.1</t>
  </si>
  <si>
    <t>JA-1 Janela basculante de alumínio, dimensões 100x40cm com vidro liso</t>
  </si>
  <si>
    <t>Caixilho fixo de alumínio, dimensões 100x40cm e 80x40cm (bandeiras) com vidro liso</t>
  </si>
  <si>
    <t>6.4</t>
  </si>
  <si>
    <t>VIDROS</t>
  </si>
  <si>
    <t>6.4.1</t>
  </si>
  <si>
    <t>Espelho cristal com moldura em alumínio e compensado plastificado, espessura 4mm</t>
  </si>
  <si>
    <t>SISTEMAS DE COBERTURA</t>
  </si>
  <si>
    <t>Telha metálica ondulada pré pintada na cor branca, espessura 0,5mm (cobertura em arco)</t>
  </si>
  <si>
    <t>Impermeabilização de superfície com tinta betuminosa em fundações, 2 demãos</t>
  </si>
  <si>
    <t>Fornecimento e instalação de lona plástica em laje de piso da quadra, espessura 150 micras</t>
  </si>
  <si>
    <t>REVESTIMENTOS INTERNO E EXTERNO</t>
  </si>
  <si>
    <t>Chapisco em parede com argamassa traço 1:3 (cimento e areia)</t>
  </si>
  <si>
    <t>Chapisco em teto com argamassa traço 1:4 (cimento e areia)</t>
  </si>
  <si>
    <t>Emboço de parede com argamassa traço 1:2:8 (cimento, cal e areia), espessura 2cm</t>
  </si>
  <si>
    <t>9.5</t>
  </si>
  <si>
    <t>9.6</t>
  </si>
  <si>
    <t>Chapisco em parede com argamassa traço 1:3 em arquibancadas</t>
  </si>
  <si>
    <t>Revestimento cerâmico com placas de dimensões 30x40cm aplicadas à altura inteira das paredes</t>
  </si>
  <si>
    <t>Revestimento cerâmico com placas de dimensões 10x10cm aplicadas à meia altura das paredes</t>
  </si>
  <si>
    <t>SISTEMAS DE PISOS</t>
  </si>
  <si>
    <t>PAVIMENTAÇÃO INTERNA</t>
  </si>
  <si>
    <t>10.1.1</t>
  </si>
  <si>
    <t>Camada impermeabilizadora, espessura 5cm</t>
  </si>
  <si>
    <t>10.1.2</t>
  </si>
  <si>
    <t>Camada regularizadora com preparo mecânico, espessura 3cm</t>
  </si>
  <si>
    <t>10.1.3</t>
  </si>
  <si>
    <t>10.1.4</t>
  </si>
  <si>
    <t>Revestimento cerâmico para piso com placas de dimensões 40x40cm antiderrapante</t>
  </si>
  <si>
    <t>Soleira em granito cinza andorinha, L= 15cm, espessura 2cm</t>
  </si>
  <si>
    <t>PAVIMENTAÇÃO EXTERNA</t>
  </si>
  <si>
    <t>10.2.1</t>
  </si>
  <si>
    <t>Passeio em concreto desempenado, espessura 5cm</t>
  </si>
  <si>
    <t>10.2.2</t>
  </si>
  <si>
    <t>Rampa de acesso ao pátio coberto em concreto não-estrutural</t>
  </si>
  <si>
    <t>Piso podotátil em placas pré-moldadas de concreto, assentado com argamassa de cimento, cal e areia; espessura 3cm</t>
  </si>
  <si>
    <t>Pintura em látex acrílico sobre paredes, platibanda e pilares, 2 demãos</t>
  </si>
  <si>
    <t>Pintura em látex PVA sobre teto, 2 demãos</t>
  </si>
  <si>
    <t>Pintura epóxi sobre piso industrial</t>
  </si>
  <si>
    <t>Pintura acrílica de faixas de demarcação em quadra poliesportiva</t>
  </si>
  <si>
    <t>Pintura prime epóxi para estrutura metálica</t>
  </si>
  <si>
    <t>Pintura esmalte para estrutura metálica e alambrado, 2 demãos</t>
  </si>
  <si>
    <t>INSTALAÇÃO HIDRÁULICA</t>
  </si>
  <si>
    <t>12.1.1</t>
  </si>
  <si>
    <t>Tubo PVC soldável Ø 20mm, fornecimento e instalação</t>
  </si>
  <si>
    <t>12.1.2</t>
  </si>
  <si>
    <t>Tubo PVC soldável Ø 25mm, fornecimento e instalação</t>
  </si>
  <si>
    <t>12.1.3</t>
  </si>
  <si>
    <t>Tubo PVC soldável Ø 32mm, fornecimento e instalação</t>
  </si>
  <si>
    <t>12.1.4</t>
  </si>
  <si>
    <t>Tubo PVC soldável Ø 40mm, fornecimento e instalação</t>
  </si>
  <si>
    <t>12.1.5</t>
  </si>
  <si>
    <t>Tubo PVC soldável Ø 50mm, fornecimento e instalação</t>
  </si>
  <si>
    <t>12.1.6</t>
  </si>
  <si>
    <t>Joelho PVC 90º soldável Ø 25mm, fornecimento e instalação</t>
  </si>
  <si>
    <t>12.1.7</t>
  </si>
  <si>
    <t>Joelho PVC 90º soldável Ø 32mm, fornecimento e instalação</t>
  </si>
  <si>
    <t>12.1.8</t>
  </si>
  <si>
    <t>Joelho PVC 90º soldável Ø 50mm, fornecimento e instalação</t>
  </si>
  <si>
    <t>12.1.9</t>
  </si>
  <si>
    <t>Joelho PVC 90ª soldável com bucha de latão 40mm x 1¼", fornecimento e instalação</t>
  </si>
  <si>
    <t>12.1.10</t>
  </si>
  <si>
    <t>Joelho PVC de redução 90º soldável 32mm x 25mm, fornecimento e instalação</t>
  </si>
  <si>
    <t>12.1.11</t>
  </si>
  <si>
    <t>Joelho PVC de redução 90º soldável com bucha de latão 25mm x 1/2", fornecimento e instalação</t>
  </si>
  <si>
    <t>12.1.12</t>
  </si>
  <si>
    <t>Tê PVC de redução soldável 32mm x 25mm, fornecimento e instalação</t>
  </si>
  <si>
    <t>12.1.13</t>
  </si>
  <si>
    <t>Tê PVC de redução soldável 50mm x 40mm, fornecimento e instalação</t>
  </si>
  <si>
    <t>12.1.14</t>
  </si>
  <si>
    <t>Luva soldável com rosca 25mm x ¾", fornecimento e instalação</t>
  </si>
  <si>
    <t>12.1.15</t>
  </si>
  <si>
    <t>Luva soldável Ø 32mm, fornecimento e instalação</t>
  </si>
  <si>
    <t>12.1.16</t>
  </si>
  <si>
    <t>Luva redução soldável 40mm x 32mm, fornecimento e instalação</t>
  </si>
  <si>
    <t>12.1.17</t>
  </si>
  <si>
    <t>Luva redução soldável 50mm x 40mm, fornecimento e instalação</t>
  </si>
  <si>
    <t>12.1.18</t>
  </si>
  <si>
    <t>Bucha PVC de redução soldável curta 50mm x 40mm, fornecimento e instalação</t>
  </si>
  <si>
    <t>12.1.19</t>
  </si>
  <si>
    <t>Bucha PVC de redução soldável longa 40mm x 25mm, fornecimento e instalação</t>
  </si>
  <si>
    <t>12.1.20</t>
  </si>
  <si>
    <t>União soldável Ø 20mm, fornecimento e instalação</t>
  </si>
  <si>
    <t>12.1.21</t>
  </si>
  <si>
    <t>União soldável Ø 50mm, fornecimento e instalação</t>
  </si>
  <si>
    <t>REGISTROS E OUTROS</t>
  </si>
  <si>
    <t>12.2.1</t>
  </si>
  <si>
    <t>Registro de gaveta bruto Ø ¾", fornecimento e instalação</t>
  </si>
  <si>
    <t>12.2.2</t>
  </si>
  <si>
    <t>Registro de gaveta bruto Ø 1½", fornecimento e instalação</t>
  </si>
  <si>
    <t>12.2.3</t>
  </si>
  <si>
    <t>Registro de gaveta com canopla cromada 1½", fornecimento e instalação</t>
  </si>
  <si>
    <t>12.2.4</t>
  </si>
  <si>
    <t>Registro de gaveta com canopla cromada 1¼", fornecimento e instalação</t>
  </si>
  <si>
    <t>12.2.5</t>
  </si>
  <si>
    <t>Registro de gaveta com canopla cromada 1", fornecimento e instalação</t>
  </si>
  <si>
    <t>12.2.6</t>
  </si>
  <si>
    <t>Registro de gaveta com canopla cromada ¾", fornecimento e instalação</t>
  </si>
  <si>
    <t>12.2.7</t>
  </si>
  <si>
    <t>Registro de pressão com canopla Ø ¾", fornecimento e instalação</t>
  </si>
  <si>
    <t>12.2.8</t>
  </si>
  <si>
    <t>Adaptador PVC soldável Ø 25mm x ¾" para registro, fornecimento e instalação</t>
  </si>
  <si>
    <t>12.2.9</t>
  </si>
  <si>
    <t>Adaptador PVC soldável Ø 32mm x 1" para registro, fornecimento e instalação</t>
  </si>
  <si>
    <t>12.2.10</t>
  </si>
  <si>
    <t>Adaptador PVC soldável  Ø 40mm x 1½" para registro, fornecimento e instalação</t>
  </si>
  <si>
    <t>12.2.11</t>
  </si>
  <si>
    <t>Adaptador PVC soldável Ø 50mm x 1½" para registro, fornecimento e instalação</t>
  </si>
  <si>
    <t>12.2.12</t>
  </si>
  <si>
    <t>Engate flexível plástico ½" x 30cm, fornecimento e instalação</t>
  </si>
  <si>
    <t>12.2.13</t>
  </si>
  <si>
    <t>Flange para caixa d'água Ø 25mm, fornecimento e instalação</t>
  </si>
  <si>
    <t>12.2.14</t>
  </si>
  <si>
    <t>Flange para caixa d'água Ø 50mm, fornecimento e instalação</t>
  </si>
  <si>
    <t>12.2.15</t>
  </si>
  <si>
    <t>Caixa d'água em fibra de vidro, capacidade 3000L, fornecimento e instalação</t>
  </si>
  <si>
    <t>INSTALAÇÃO SANITÁRIA</t>
  </si>
  <si>
    <t>13.1</t>
  </si>
  <si>
    <t>13.1.1</t>
  </si>
  <si>
    <t>Tubo de PVC Série Normal Ø 40mm, fornecimento e instalação</t>
  </si>
  <si>
    <t>13.1.2</t>
  </si>
  <si>
    <t>Tubo de PVC Série Normal Ø 50mm, fornecimento e instalação</t>
  </si>
  <si>
    <t>13.1.3</t>
  </si>
  <si>
    <t>Tubo de PVC Série Normal Ø 100mm, fornecimento e instalação</t>
  </si>
  <si>
    <t>13.1.4</t>
  </si>
  <si>
    <t>Joelho PVC 45º Ø 40mm, fornecimento e instalação</t>
  </si>
  <si>
    <t>13.1.5</t>
  </si>
  <si>
    <t>Joelho PVC 90º Ø 100mm, fornecimento e instalação</t>
  </si>
  <si>
    <t>13.1.6</t>
  </si>
  <si>
    <t>Joelho PVC 90º com anel 40mm x 1½", fornecimento e instalação</t>
  </si>
  <si>
    <t>13.1.7</t>
  </si>
  <si>
    <t>Junção PVC esgoto 50mm x 40mm, fornecimento e instalação</t>
  </si>
  <si>
    <t>13.1.8</t>
  </si>
  <si>
    <t>Junção PVC esgoto 100mm x 50mm, fornecimento e instalação</t>
  </si>
  <si>
    <t>13.1.9</t>
  </si>
  <si>
    <t>Junção PVC simples 100mm x 100mm, fornecimento e instalação</t>
  </si>
  <si>
    <t>13.1.10</t>
  </si>
  <si>
    <t>Curva curta PVC 45º Ø 100mm, fornecimento e instalação</t>
  </si>
  <si>
    <t>13.1.11</t>
  </si>
  <si>
    <t>Curva curta PVC 90º Ø 40mm, fornecimento e instalação</t>
  </si>
  <si>
    <t>13.2</t>
  </si>
  <si>
    <t>CAIXAS E ACESSÓRIOS</t>
  </si>
  <si>
    <t>13.2.1</t>
  </si>
  <si>
    <t>Caixa Sifonada 150x150x50mm, fornecimento e instalação</t>
  </si>
  <si>
    <t>13.2.2</t>
  </si>
  <si>
    <t>Caixa de inspeção em alvenaria 60x60x60cm</t>
  </si>
  <si>
    <t>13.2.3</t>
  </si>
  <si>
    <t>Ralo Seco PVC rígido 100mm x 40mm, fornecimento e instalação</t>
  </si>
  <si>
    <t>13.2.4</t>
  </si>
  <si>
    <t>Terminal de Ventilação Série Normal Ø 50mm, fornecimento e instalação</t>
  </si>
  <si>
    <t>13.2.5</t>
  </si>
  <si>
    <t>Sifão PVC tipo copo 1" x 1½", fornecimento e instalação</t>
  </si>
  <si>
    <t>13.2.6</t>
  </si>
  <si>
    <t>Válvula de retenção para lavatório Ø 1", fornecimento e instalação</t>
  </si>
  <si>
    <t>13.2.7</t>
  </si>
  <si>
    <t>Sumidouro em alvenaria Ø 1,50x3,00m</t>
  </si>
  <si>
    <t>13.2.8</t>
  </si>
  <si>
    <t>Fossa séptica Ø 1,00x1,15m</t>
  </si>
  <si>
    <t>14.1</t>
  </si>
  <si>
    <t>Canaleta de alvenaria com tijolo em ½ vez, com impermeabilizante na argamassa</t>
  </si>
  <si>
    <t>14.2</t>
  </si>
  <si>
    <t>Grelha de concreto 40x500x1000mm, fornecimento e instalação</t>
  </si>
  <si>
    <t>14.3</t>
  </si>
  <si>
    <t>Brita nº 2 para caminho d'água, fornecimento e assentamento</t>
  </si>
  <si>
    <t>LOUÇAS, ACESSÓRIOS E METAIS</t>
  </si>
  <si>
    <t>15.1</t>
  </si>
  <si>
    <t>Bacia Sanitária Convencional em louça branca, fornecimento e instalação</t>
  </si>
  <si>
    <t>15.2</t>
  </si>
  <si>
    <t>Válvula de descarga 1½" com registro e acabamento cromado, fornecimento e instalação</t>
  </si>
  <si>
    <t>15.3</t>
  </si>
  <si>
    <t>Cuba de embutir oval em louça branca, fornecimento e instalação</t>
  </si>
  <si>
    <t>15.4</t>
  </si>
  <si>
    <t>Lavatório Pequeno Ravena/Izy cor Branco Gelo, código L.915; DECA ou equivalente</t>
  </si>
  <si>
    <t>15.5</t>
  </si>
  <si>
    <t>Ducha Higiênica com registro e derivação Linha Izy, código 1984.C37; DECA ou equivalente</t>
  </si>
  <si>
    <t>15.6</t>
  </si>
  <si>
    <t>Torneira para lavatório de mesa bica baixa Izy, código 1193.C37; DECA ou equivalente</t>
  </si>
  <si>
    <t>15.7</t>
  </si>
  <si>
    <t>Torneira de parede de uso geral para jardim ou tanque, fornecimento e instalação</t>
  </si>
  <si>
    <t>15.8</t>
  </si>
  <si>
    <t>Chuveiro Maxi Ducha com desviador para duchas elétricas, LORENZETTI ou equivalente</t>
  </si>
  <si>
    <t>15.9</t>
  </si>
  <si>
    <t>Papeleira metálica Linha Izy, código 2020.C37, DECA ou equivalente; fornecimento e instalação</t>
  </si>
  <si>
    <t>15.10</t>
  </si>
  <si>
    <t>Dispenser Toalha Linha Excellence, código 7007; Melhoramentos ou equivalente</t>
  </si>
  <si>
    <t>15.11</t>
  </si>
  <si>
    <t>Saboneteira Linha Excellence, código 7009; Melhoramentos ou equivalente</t>
  </si>
  <si>
    <t>15.12</t>
  </si>
  <si>
    <t>Assento plástico Izy, código AP.01, DECA ou equivalente; fornecimento e instalação</t>
  </si>
  <si>
    <t>15.13</t>
  </si>
  <si>
    <t>Banco articulado metálico para banho PNE, fornecimento e instalação</t>
  </si>
  <si>
    <t>SISTEMA DE PROTEÇÃO CONTRA INCÊNCIO</t>
  </si>
  <si>
    <t>16.1</t>
  </si>
  <si>
    <t>Extintor PQS (ABC) 6kg, fornecimento e instalação</t>
  </si>
  <si>
    <t>16.2</t>
  </si>
  <si>
    <t>Luminária de emergência 30 LED, fornecimento e instalação</t>
  </si>
  <si>
    <t>16.3</t>
  </si>
  <si>
    <t>16.4</t>
  </si>
  <si>
    <t>Placa de sinalização em PVC fotoluminescente, "Saída de emergência"</t>
  </si>
  <si>
    <t>Placa de sinalização em PVC fotoluminescente, "Extintor de incêndio"</t>
  </si>
  <si>
    <t>17.1</t>
  </si>
  <si>
    <t>17.1.1</t>
  </si>
  <si>
    <t>Quadro de distribuição de energia para 12 disjuntores, fornecimento e instalação</t>
  </si>
  <si>
    <t>17.1.2</t>
  </si>
  <si>
    <t>Quadro de distribuição de energia para 24 disjuntores, fornecimento e instalação</t>
  </si>
  <si>
    <t>17.1.3</t>
  </si>
  <si>
    <t>17.1.4</t>
  </si>
  <si>
    <t>Disjuntor termomagnético monopolar 10A, fornecimento e instalação</t>
  </si>
  <si>
    <t>17.1.5</t>
  </si>
  <si>
    <t>Disjuntor termomagnético monopolar 20A, fornecimento e instalação</t>
  </si>
  <si>
    <t>17.1.6</t>
  </si>
  <si>
    <t>Disjuntor termomagnético monopolar 25A, fornecimento e instalação</t>
  </si>
  <si>
    <t>17.1.7</t>
  </si>
  <si>
    <t>Disjuntor termomagnético tripolar 100A, fornecimento e instalação</t>
  </si>
  <si>
    <t>17.1.8</t>
  </si>
  <si>
    <t>Disjuntor termomagnético tripolar 150A, fornecimento e instalação</t>
  </si>
  <si>
    <t>Dispositivo de proteção contra surtos de tensão 40kA/350V, fornecimento e instalação</t>
  </si>
  <si>
    <t>17.2</t>
  </si>
  <si>
    <t>17.2.1</t>
  </si>
  <si>
    <t>Eletroduto PVC flexível corrugado reforçado Ø 25mm, fornecimento e instalação</t>
  </si>
  <si>
    <t>17.2.2</t>
  </si>
  <si>
    <t>Eletroduto PVC flexível corrugado reforçado Ø 32mm, fornecimento e instalação</t>
  </si>
  <si>
    <t>17.2.3</t>
  </si>
  <si>
    <t>Eletroduto PVC rígido roscável  Ø 40mm, fornecimento e instalação</t>
  </si>
  <si>
    <t>17.2.4</t>
  </si>
  <si>
    <t>Eletroduto de aço galvanizado Ø 25mm, fornecimento e instalação</t>
  </si>
  <si>
    <t>17.2.5</t>
  </si>
  <si>
    <t>Eletroduto de aço galvanizado Ø 32mm, fornecimento e instalação</t>
  </si>
  <si>
    <t>17.2.6</t>
  </si>
  <si>
    <t>Eletroduto de aço galvanizado Ø40mm, fornecimento e instalação</t>
  </si>
  <si>
    <t>17.2.7</t>
  </si>
  <si>
    <t>Condulete ¾” em liga de alumínio fundido tipo T, fornecimento e instalação</t>
  </si>
  <si>
    <t>17.2.8</t>
  </si>
  <si>
    <t>Condulete ¾” em liga de alumínio fundido tipo LL, fornecimento e instalação</t>
  </si>
  <si>
    <t>17.2.9</t>
  </si>
  <si>
    <t>Condulete ¾” em liga de alumínio fundido tipo TA, fornecimento e instalação</t>
  </si>
  <si>
    <t>17.2.10</t>
  </si>
  <si>
    <t>Condulete ¾” em liga de alumínio fundido tipo XA, fornecimento e instalação</t>
  </si>
  <si>
    <t>17.2.11</t>
  </si>
  <si>
    <t>Abraçadeira metálica tipo D de ¾", fornecimento e instalação</t>
  </si>
  <si>
    <t>17.2.12</t>
  </si>
  <si>
    <t>Abraçadeira metálica tipo D de 1", fornecimento e instalação</t>
  </si>
  <si>
    <t>17.2.13</t>
  </si>
  <si>
    <t>Abraçadeira metálica tipo D de 1½", fornecimento e instalação</t>
  </si>
  <si>
    <t>17.2.14</t>
  </si>
  <si>
    <t>17.2.15</t>
  </si>
  <si>
    <t>17.2.16</t>
  </si>
  <si>
    <t>17.2.17</t>
  </si>
  <si>
    <t>Luva de ferro galvanizado ¾", fornecimento e instalação</t>
  </si>
  <si>
    <t>17.2.18</t>
  </si>
  <si>
    <t>Luva de ferro galvanizado 1", fornecimento e instalação</t>
  </si>
  <si>
    <t>Luva de ferro galvanizado 1½", fornecimento e instalação</t>
  </si>
  <si>
    <t>Caixa de passagem  de ferro esmaltada 4x2", fornecimento e instalação</t>
  </si>
  <si>
    <t>Caixa de passagem octogonal 4x4" em chapa galvanizada, fornecimento e instalação</t>
  </si>
  <si>
    <t>17.3</t>
  </si>
  <si>
    <t>17.3.1</t>
  </si>
  <si>
    <t>Cabo de cobre flexível, isolado, seção de 2,5mm²; anti-chama 450/750V</t>
  </si>
  <si>
    <t>17.3.2</t>
  </si>
  <si>
    <t>Cabo de cobre flexível, isolado, seção de 4mm²; anti-chama 450/750V</t>
  </si>
  <si>
    <t>17.3.3</t>
  </si>
  <si>
    <t>Cabo de cobre flexível, isolado, seção de 16mm²; anti-chama 450/750V</t>
  </si>
  <si>
    <t>17.3.4</t>
  </si>
  <si>
    <t>Cabo de cobre flexível, isolado, seção de 35mm²; anti-chama 450/750V</t>
  </si>
  <si>
    <t>17.4</t>
  </si>
  <si>
    <t>ILUMINAÇÃO, TOMADAS E INTERRUPTORES</t>
  </si>
  <si>
    <t>17.4.1</t>
  </si>
  <si>
    <t>Tomada universal 2P+T 10A/250V com suporte e placa, fornecimento e instalação</t>
  </si>
  <si>
    <t>17.4.2</t>
  </si>
  <si>
    <t>Tomada universal 2P+T 20A/250V com suporte e placa, fornecimento e instalação</t>
  </si>
  <si>
    <t>17.4.3</t>
  </si>
  <si>
    <t>Interruptor simples 1 tecla 10A/250V com suporte e placa, fornecimento e instalação</t>
  </si>
  <si>
    <t>17.4.4</t>
  </si>
  <si>
    <t>Luminárias 1x40W de sobrepor completa, fornecimento e instalação</t>
  </si>
  <si>
    <t>17.4.5</t>
  </si>
  <si>
    <t>Luminárias 2x40W de sobrepor completa, fornecimento e instalação</t>
  </si>
  <si>
    <t>17.4.6</t>
  </si>
  <si>
    <t>Luminária de alumínio para quadra poliesportiva, refletor 17" com gradil aramado e base E40 para lâmpada de luz mista 500W; fornecimento e instalação</t>
  </si>
  <si>
    <t>SISTEMA DE PROTEÇÃO CONTRA DESCARGAS ATMOSFÉRICAS (SPDA)</t>
  </si>
  <si>
    <t>18.1</t>
  </si>
  <si>
    <t>Aterramento completo com haste tipo Copperweld ¾"x2,40m; incluso caixa, conector e cabo de cobre nu 25mm²; fornecimento e instalação</t>
  </si>
  <si>
    <t>18.2</t>
  </si>
  <si>
    <t>Caixa de equalização de potências de embutir, fornecimento e instalação</t>
  </si>
  <si>
    <t>18.3</t>
  </si>
  <si>
    <t>Cordoalha de cobre nu 35mm², fornecimento e instalação</t>
  </si>
  <si>
    <t>18.4</t>
  </si>
  <si>
    <t>Cordoalha de cobre nu 50mm², fornecimento e instalação</t>
  </si>
  <si>
    <t>18.5</t>
  </si>
  <si>
    <t>Eletroduto de PVC rígido Ø 50mm, fornecimento e instalação</t>
  </si>
  <si>
    <t>18.6</t>
  </si>
  <si>
    <t>Conector de bronze para 2 cabos 5/8" TEL-580, fornecimento e instalação</t>
  </si>
  <si>
    <t>18.7</t>
  </si>
  <si>
    <t>Conector de medição, bronze TEL-560, fornecimento e instalação</t>
  </si>
  <si>
    <t>18.8</t>
  </si>
  <si>
    <t>Terminal de pressão tipo prensa com 4 parafusos, fornecimento e instalação</t>
  </si>
  <si>
    <t>SERVIÇOS COMPLEMENTARES</t>
  </si>
  <si>
    <t>19.1</t>
  </si>
  <si>
    <t>GERAL</t>
  </si>
  <si>
    <t>19.1.1</t>
  </si>
  <si>
    <t>Bancada em granito cinza andorinha, espessura 2cm</t>
  </si>
  <si>
    <t>19.1.2</t>
  </si>
  <si>
    <t>Conjunto estrutural metálico para tabelas de basquete, inclusive tabelas</t>
  </si>
  <si>
    <t>19.1.3</t>
  </si>
  <si>
    <t>Conjunto metálico de traves para futsal, inclusive redes</t>
  </si>
  <si>
    <t>19.1.4</t>
  </si>
  <si>
    <t>Conjunto metálico para rede de voleibol, inclusive redes e antenas</t>
  </si>
  <si>
    <t>19.1.5</t>
  </si>
  <si>
    <t>Corrimãos em perfis metálicos para rampas de acesso, fornecimento e instalação</t>
  </si>
  <si>
    <t>19.2</t>
  </si>
  <si>
    <t>PORTÃO E GRADIL METÁLICO</t>
  </si>
  <si>
    <t>19.2.1</t>
  </si>
  <si>
    <t>Alambrado para quadra poliesportiva, estruturado por tubos de aço galvanizado 2", com tela de arame galvanizado malha quadrada 5x5cm</t>
  </si>
  <si>
    <t>19.2.2</t>
  </si>
  <si>
    <t>Portão metálico 1 folhas de abrir com estrutura em tubos de aço e tela galvanizada</t>
  </si>
  <si>
    <t>20.1</t>
  </si>
  <si>
    <t>Limpeza de azulejo</t>
  </si>
  <si>
    <t>20.2</t>
  </si>
  <si>
    <t>Limpeza de vidro comum</t>
  </si>
  <si>
    <t>20.3</t>
  </si>
  <si>
    <t>Limpeza de piso cerâmico</t>
  </si>
  <si>
    <t>20.4</t>
  </si>
  <si>
    <t>Limpeza geral de quadra poliesportiva</t>
  </si>
  <si>
    <t>20.5</t>
  </si>
  <si>
    <t>Placa de inauguração em alumínio, dimensões 45x57cm</t>
  </si>
  <si>
    <t>FORNECIMENTO E INSTALAÇÃO DE PLACA DE OBRA COM CHAPA GALVANIZADA E ESTRUTURA DE MADEIRA. AF_03/2022_PS</t>
  </si>
  <si>
    <t>ATERRO MANUAL DE VALAS COM SOLO ARGILO-ARENOSO. AF_08/2023</t>
  </si>
  <si>
    <t>LASTRO DE CONCRETO MAGRO, APLICADO EM PISOS, LAJES SOBRE SOLO OU RADIERS. AF_01/2024</t>
  </si>
  <si>
    <t>3.1.7</t>
  </si>
  <si>
    <t>Armação de aço CA-50 Ø 6,3mm</t>
  </si>
  <si>
    <t>3.1.8</t>
  </si>
  <si>
    <t>Armação de aço CA-50 Ø 12,5mm</t>
  </si>
  <si>
    <t>3.2.6</t>
  </si>
  <si>
    <t>3.2.7</t>
  </si>
  <si>
    <t>3.2.8</t>
  </si>
  <si>
    <t>4.1.6</t>
  </si>
  <si>
    <t>4.1.5</t>
  </si>
  <si>
    <t>4.1.7</t>
  </si>
  <si>
    <t>MONTAGEM E DESMONTAGEM DE FÔRMA DE LAJE MACIÇA, PÉ-DIREITO SIMPLES, EM CHAPA DE MADEIRA COMPENSADA RESINADA, 2 UTILIZAÇÕES. AF_09/2020</t>
  </si>
  <si>
    <t>4.2.6</t>
  </si>
  <si>
    <t>4.2.7</t>
  </si>
  <si>
    <t>4.2.8</t>
  </si>
  <si>
    <t>LASTRO COM MATERIAL GRANULAR, APLICADO EM PISOS OU LAJES SOBRE SOLO, ESPESSURA DE *5 CM*. AF_01/2024</t>
  </si>
  <si>
    <t>VERGA PRÉ-MOLDADA PARA JANELAS COM ATÉ 1,5 M DE VÃO. AF_03/2016</t>
  </si>
  <si>
    <t>ALVENARIA DE VEDAÇÃO COM ELEMENTO VAZADO DE CONCRETO (COBOGÓ) DE 7X50X50CM E ARGAMASSA DE ASSENTAMENTO COM PREPARO EM BETONEIRA. AF_05/2020</t>
  </si>
  <si>
    <t>ALVENARIA DE VEDAÇÃO DE BLOCOS CERÂMICOS FURADOS NA HORIZONTAL DE 9X19X29 CM (ESPESSURA 9 CM) E ARGAMASSA DE ASSENTAMENTO COM PREPARO EM BETONEIRA. AF_12/2021</t>
  </si>
  <si>
    <t>FIXAÇÃO (ENCUNHAMENTO) DE ALVENARIA DE VEDAÇÃO COM ARGAMASSA APLICADA COM COLHER. AF_03/2016</t>
  </si>
  <si>
    <t>PM3 - Porta de madeira para banheiro em MDF melamínico, dimensões 60x170cm, espessura 1,8cm; incluso marco e dobradiças</t>
  </si>
  <si>
    <t>KIT DE PORTA DE MADEIRA PARA PINTURA, SEMI-OCA (LEVE OU MÉDIA), PADRÃO POPULAR, 80X210CM, ESPESSURA DE 3,5CM, ITENS INCLUSOS: DOBRADIÇAS, MONTAGEM E INSTALAÇÃO DO BATENTE, FECHADURA COM EXECUÇÃO DO FURO - FORNECIMENTO E INSTALAÇÃO. AF_12/2019</t>
  </si>
  <si>
    <t>KIT DE PORTA DE MADEIRA PARA PINTURA, SEMI-OCA (LEVE OU MÉDIA), PADRÃO POPULAR, 90X210CM, ESPESSURA DE 3,5CM, ITENS INCLUSOS: DOBRADIÇAS, MONTAGEM E INSTALAÇÃO DO BATENTE, FECHADURA COM EXECUÇÃO DO FURO - FORNECIMENTO E INSTALAÇÃO. AF_12/2019</t>
  </si>
  <si>
    <t>KIT DE PORTA-PRONTA DE MADEIRA EM ACABAMENTO MELAMÍNICO BRANCO, FOLHA LEVE OU MÉDIA, E BATENTE METÁLICO, 60X210CM, FIXAÇÃO COM ARGAMASSA - FORNECIMENTO E INSTALAÇÃO. AF_12/2019</t>
  </si>
  <si>
    <t>PM4 - Porta de madeira para banheiro em MDF melamínico, dimensões 90x170cm espessura 1,8cm; incluso marco e dobradiças</t>
  </si>
  <si>
    <t>KIT DE PORTA-PRONTA DE MADEIRA EM ACABAMENTO MELAMÍNICO BRANCO, FOLHA LEVE OU MÉDIA, E BATENTE METÁLICO, 90X210CM, FIXAÇÃO COM ARGAMASSA - FORNECIMENTO E INSTALAÇÃO. AF_12/2019</t>
  </si>
  <si>
    <t xml:space="preserve">BARRA DE APOIO RETA, EM ACO INOX POLIDO, COMPRIMENTO 90 CM, DIAMETRO MINIMO 3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</si>
  <si>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CHAPA DE ACO GALVANIZADA BITOLA GSG 14, E = 1,95 MM (15,60 KG/M2)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</si>
  <si>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KG/M²</t>
  </si>
  <si>
    <t>TARJETA TIPO LIVRE/OCUPADO PARA PORTA DE BANHEIRO. AF_12/2019</t>
  </si>
  <si>
    <t>JANELA FIXA DE ALUMÍNIO PARA VIDRO, COM VIDRO, BATENTE E FERRAGENS. EXCLUSIVE ACABAMENTO, ALIZAR E CONTRAMARCO. FORNECIMENTO E INSTALAÇÃO. AF_12/2019</t>
  </si>
  <si>
    <t xml:space="preserve">ESPELHO CRISTAL E = 4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</si>
  <si>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ESTRUTURA TRELIÇADA DE COBERTURA, TIPO ARCO, COM LIGAÇÕES SOLDADAS, INCLUSOS PERFIS METÁLICOS, CHAPAS METÁLICAS, MÃO DE OBRA E TRANSPORTE COM GUINDASTE - FORNECIMENTO E INSTALAÇÃO. AF_01/2020_PSA</t>
  </si>
  <si>
    <t>APLICAÇÃO DE LONA PLÁSTICA PARA EXECUÇÃO DE PAVIMENTOS DE CONCRETO. AF_04/2022</t>
  </si>
  <si>
    <t>CHAPISCO APLICADO EM ALVENARIAS E ESTRUTURAS DE CONCRETO INTERNAS, COM COLHER DE PEDREIRO.  ARGAMASSA TRAÇO 1:3 COM PREPARO EM BETONEIRA 400L. AF_10/2022</t>
  </si>
  <si>
    <t>EMBOÇO, PARA RECEBIMENTO DE CERÂMICA, EM ARGAMASSA TRAÇO 1:2:8, PREPARO MECÂNICO COM BETONEIRA 400L, APLICADO MANUALMENTE EM FACES INTERNAS DE PAREDES, PARA AMBIENTE COM ÁREA ENTRE 5M2 E 10M2, ESPESSURA DE 20MM, COM EXECUÇÃO DE TALISCAS. AF_06/2014</t>
  </si>
  <si>
    <t>REVESTIMENTO CERÂMICO PARA PAREDES INTERNAS COM PLACAS TIPO ESMALTADA EXTRA  DE DIMENSÕES 33X45 CM APLICADAS NA ALTURA INTEIRA DAS PAREDES. AF_02/2023_PE</t>
  </si>
  <si>
    <t>REVESTIMENTO CERÂMICO PARA PISO COM PLACAS TIPO ESMALTADA EXTRA DE DIMENSÕES 45X45 CM APLICADA EM AMBIENTES DE ÁREA ENTRE 5 M2 E 10 M2. AF_02/2023_PE</t>
  </si>
  <si>
    <t>SOLEIRA EM GRANITO, LARGURA 15 CM, ESPESSURA 2,0 CM. AF_09/2020</t>
  </si>
  <si>
    <t>EXECUÇÃO DE PASSEIO (CALÇADA) OU PISO DE CONCRETO COM CONCRETO MOLDADO IN LOCO, FEITO EM OBRA, ACABAMENTO CONVENCIONAL, NÃO ARMADO. AF_08/2022</t>
  </si>
  <si>
    <t>PISO PODOTÁTIL DE ALERTA OU DIRECIONAL, DE CONCRETO, ASSENTADO SOBRE ARGAMASSA. AF_05/2023</t>
  </si>
  <si>
    <t>PINTURA LÁTEX ACRÍLICA PREMIUM, APLICAÇÃO MANUAL EM PAREDES, DUAS DEMÃOS. AF_04/2023</t>
  </si>
  <si>
    <t>PINTURA LÁTEX ACRÍLICA PREMIUM, APLICAÇÃO MANUAL EM TETO, DUAS DEMÃOS. AF_04/2023</t>
  </si>
  <si>
    <t>PINTURA COM TINTA EPOXÍDICA DE FUNDO PULVERIZADA SOBRE PERFIL METÁLICO EXECUTADO EM FÁBRICA (POR DEMÃO). AF_01/2020_PE</t>
  </si>
  <si>
    <t>PINTURA COM TINTA ALQUÍDICA DE ACABAMENTO (ESMALTE SINTÉTICO ACETINADO) PULVERIZADA SOBRE SUPERFÍCIES METÁLICAS (EXCETO PERFIL) EXECUTADO EM OBRA (POR DEMÃO). AF_01/2020_PE</t>
  </si>
  <si>
    <t>TUBO, PVC, SOLDÁVEL, DN 20MM, INSTALADO EM RAMAL DE DISTRIBUIÇÃO DE ÁGUA - FORNECIMENTO E INSTALAÇÃO. AF_06/2022</t>
  </si>
  <si>
    <t>TUBO, PVC, SOLDÁVEL, DN 25MM, INSTALADO EM PRUMADA DE ÁGUA - FORNECIMENTO E INSTALAÇÃO. AF_06/2022</t>
  </si>
  <si>
    <t>TUBO, PVC, SOLDÁVEL, DN 32MM, INSTALADO EM PRUMADA DE ÁGUA - FORNECIMENTO E INSTALAÇÃO. AF_06/2022</t>
  </si>
  <si>
    <t>TUBO, PVC, SOLDÁVEL, DN 40MM, INSTALADO EM PRUMADA DE ÁGUA - FORNECIMENTO E INSTALAÇÃO. AF_06/2022</t>
  </si>
  <si>
    <t>TUBO, PVC, SOLDÁVEL, DN 50MM, INSTALADO EM PRUMADA DE ÁGUA - FORNECIMENTO E INSTALAÇÃO. AF_06/2022</t>
  </si>
  <si>
    <t>JOELHO 90 GRAUS, PVC, SOLDÁVEL, DN 25MM, INSTALADO EM RAMAL DE DISTRIBUIÇÃO DE ÁGUA - FORNECIMENTO E INSTALAÇÃO. AF_06/2022</t>
  </si>
  <si>
    <t>JOELHO 90 GRAUS, PVC, SOLDÁVEL, DN 32MM, INSTALADO EM PRUMADA DE ÁGUA - FORNECIMENTO E INSTALAÇÃO. AF_06/2022</t>
  </si>
  <si>
    <t>JOELHO 90 GRAUS, PVC, SOLDÁVEL, DN 50MM, INSTALADO EM PRUMADA DE ÁGUA - FORNECIMENTO E INSTALAÇÃO. AF_06/2022</t>
  </si>
  <si>
    <t>JOELHO 90 GRAUS COM BUCHA DE LATÃO, PVC, SOLDÁVEL, DN 25MM, X 1/2  INSTALADO EM RAMAL OU SUB-RAMAL DE ÁGUA - FORNECIMENTO E INSTALAÇÃO. AF_06/2022</t>
  </si>
  <si>
    <t>JOELHO DE REDUÇÃO, 90 GRAUS, PVC, SOLDÁVEL, DN 32 MM X 25 MM, INSTALADO EM RAMAL OU SUB-RAMAL DE ÁGUA - FORNECIMENTO E INSTALAÇÃO. AF_06/2022</t>
  </si>
  <si>
    <t>JOELHO 90 GRAUS COM BUCHA DE LATÃO, PVC, SOLDÁVEL, DN 25MM, X 3/4  INSTALADO EM RAMAL OU SUB-RAMAL DE ÁGUA - FORNECIMENTO E INSTALAÇÃO. AF_06/2022</t>
  </si>
  <si>
    <t>TÊ DE REDUÇÃO, PVC, SOLDÁVEL, DN 32MM X 25MM, INSTALADO EM PRUMADA DE ÁGUA - FORNECIMENTO E INSTALAÇÃO. AF_06/2022</t>
  </si>
  <si>
    <t>TÊ DE REDUÇÃO, PVC, SOLDÁVEL, DN 50MM X 40MM, INSTALADO EM PRUMADA DE ÁGUA - FORNECIMENTO E INSTALAÇÃO. AF_06/2022</t>
  </si>
  <si>
    <t>LUVA SOLDÁVEL E COM ROSCA, PVC, SOLDÁVEL, DN 25MM X 3/4 , INSTALADO EM RAMAL OU SUB-RAMAL DE ÁGUA - FORNECIMENTO E INSTALAÇÃO. AF_06/2022</t>
  </si>
  <si>
    <t>LUVA, PVC, SOLDÁVEL, DN 32MM, INSTALADO EM RAMAL OU SUB-RAMAL DE ÁGUA - FORNECIMENTO E INSTALAÇÃO. AF_06/2022</t>
  </si>
  <si>
    <t>LUVA DE REDUÇÃO, PVC, SOLDÁVEL, DN 40MM X 32MM, INSTALADO EM RAMAL DE DISTRIBUIÇÃO DE ÁGUA - FORNECIMENTO E INSTALAÇÃO. AF_06/2022</t>
  </si>
  <si>
    <t>LUVA DE REDUÇÃO, PVC, SOLDÁVEL, DN 50MM X 25MM, INSTALADO EM PRUMADA DE ÁGUA   FORNECIMENTO E INSTALAÇÃO. AF_06/2022</t>
  </si>
  <si>
    <t>BUCHA DE REDUÇÃO, CURTA, PVC, SOLDÁVEL, DN 50 X 40 MM, INSTALADO EM PRUMADA DE ÁGUA - FORNECIMENTO E INSTALAÇÃO. AF_06/2022</t>
  </si>
  <si>
    <t>BUCHA DE REDUÇÃO, LONGA, PVC, SOLDÁVEL, DN 40 X 25 MM, INSTALADO EM PRUMADA DE ÁGUA - FORNECIMENTO E INSTALAÇÃO. AF_06/2022</t>
  </si>
  <si>
    <t>UNIÃO, PVC, SOLDÁVEL, DN 50MM, INSTALADO EM RAMAL DE DISTRIBUIÇÃO DE ÁGUA - FORNECIMENTO E INSTALAÇÃO. AF_06/2022</t>
  </si>
  <si>
    <t>UNIÃO, PVC, SOLDÁVEL, DN 20MM, INSTALADO EM RAMAL OU SUB-RAMAL DE ÁGUA - FORNECIMENTO E INSTALAÇÃO. AF_06/2022</t>
  </si>
  <si>
    <t>REGISTRO DE GAVETA BRUTO, LATÃO, ROSCÁVEL, 3/4", COM ACABAMENTO E CANOPLA CROMADOS - FORNECIMENTO E INSTALAÇÃO. AF_08/2021</t>
  </si>
  <si>
    <t>REGISTRO DE GAVETA BRUTO, LATÃO, ROSCÁVEL, 1 1/2", COM ACABAMENTO E CANOPLA CROMADOS - FORNECIMENTO E INSTALAÇÃO. AF_08/2021</t>
  </si>
  <si>
    <t>REGISTRO DE GAVETA BRUTO, LATÃO, ROSCÁVEL, 1 1/4", COM ACABAMENTO E CANOPLA CROMADOS - FORNECIMENTO E INSTALAÇÃO. AF_08/2021</t>
  </si>
  <si>
    <t>REGISTRO DE GAVETA BRUTO, LATÃO, ROSCÁVEL, 1", COM ACABAMENTO E CANOPLA CROMADOS - FORNECIMENTO E INSTALAÇÃO. AF_08/2021</t>
  </si>
  <si>
    <t>REGISTRO DE GAVETA BRUTO, LATÃO, ROSCÁVEL, 3/4" - FORNECIMENTO E INSTALAÇÃO. AF_08/2021</t>
  </si>
  <si>
    <t>REGISTRO DE GAVETA BRUTO, LATÃO, ROSCÁVEL, 1/2" - FORNECIMENTO E INSTALAÇÃO. AF_08/2021</t>
  </si>
  <si>
    <t>REGISTRO DE PRESSÃO BRUTO, LATÃO, ROSCÁVEL, 3/4", COM ACABAMENTO E CANOPLA CROMADOS - FORNECIMENTO E INSTALAÇÃO. AF_08/2021</t>
  </si>
  <si>
    <t>ADAPTADOR CURTO COM BOLSA E ROSCA PARA REGISTRO, PVC, SOLDÁVEL, DN 25MM X 3/4 , INSTALADO EM RAMAL OU SUB-RAMAL DE ÁGUA - FORNECIMENTO E INSTALAÇÃO. AF_06/2022</t>
  </si>
  <si>
    <t>ADAPTADOR CURTO COM BOLSA E ROSCA PARA REGISTRO, PVC, SOLDÁVEL, DN 32 MM X 1 , INSTALADO EM RESERVAÇÃO DE ÁGUA DE EDIFICAÇÃO QUE POSSUA RESERVATÓRIO DE FIBRA/FIBROCIMENTO   FORNECIMENTO E INSTALAÇÃO. AF_06/2016</t>
  </si>
  <si>
    <t>ADAPTADOR CURTO COM BOLSA E ROSCA PARA REGISTRO, PVC, SOLDÁVEL, DN 40MM X 1.1/2, INSTALADO EM RAMAL DE DISTRIBUIÇÃO DE ÁGUA - FORNECIMENTO E INSTALAÇÃO. AF_06/2022</t>
  </si>
  <si>
    <t>ADAPTADOR CURTO COM BOLSA E ROSCA PARA REGISTRO, PVC, SOLDÁVEL, DN 50MM X 1.1/2, INSTALADO EM RAMAL DE DISTRIBUIÇÃO DE ÁGUA - FORNECIMENTO E INSTALAÇÃO. AF_06/2022</t>
  </si>
  <si>
    <t>ENGATE FLEXÍVEL EM PLÁSTICO BRANCO, 1/2 X 30CM - FORNECIMENTO E INSTALAÇÃO. AF_01/2020</t>
  </si>
  <si>
    <t>ADAPTADOR COM FLANGE E ANEL DE VEDAÇÃO, PVC, SOLDÁVEL, DN  25 MM X 3/4 , INSTALADO EM RESERVAÇÃO DE ÁGUA DE EDIFICAÇÃO QUE POSSUA RESERVATÓRIO DE FIBRA/FIBROCIMENTO   FORNECIMENTO E INSTALAÇÃO. AF_06/2016</t>
  </si>
  <si>
    <t>ADAPTADOR COM FLANGE E ANEL DE VEDAÇÃO, PVC, SOLDÁVEL, DN 50 MM X 1 1/2 , INSTALADO EM RESERVAÇÃO DE ÁGUA DE EDIFICAÇÃO QUE POSSUA RESERVATÓRIO DE FIBRA/FIBROCIMENTO   FORNECIMENTO E INSTALAÇÃO. AF_06/2016</t>
  </si>
  <si>
    <t>CAIXA D´ÁGUA EM POLIÉSTER REFORÇADO COM FIBRA DE VIDRO, 3000 LITROS - FORNECIMENTO E INSTALAÇÃO. AF_06/2021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</si>
  <si>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</si>
  <si>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</si>
  <si>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100 MM, FORNECIDO E INSTALADO EM RAMAL DE DESCARGA OU RAMAL DE ESGOTO SANITÁRIO. AF_08/2022</t>
  </si>
  <si>
    <t>JOELHO 45 GRAUS, PVC, SERIE NORMAL, ESGOTO PREDIAL, DN 40 MM, JUNTA SOLDÁVEL, FORNECIDO E INSTALADO EM RAMAL DE DESCARGA OU RAMAL DE ESGOTO SANITÁRIO. AF_08/2022</t>
  </si>
  <si>
    <t>JOELHO 90 GRAUS, PVC, SERIE NORMAL, ESGOTO PREDIAL, DN 100 MM, JUNTA ELÁSTICA, FORNECIDO E INSTALADO EM RAMAL DE DESCARGA OU RAMAL DE ESGOTO SANITÁRIO. AF_08/2022</t>
  </si>
  <si>
    <t>JOELHO 90 GRAUS, PVC, SERIE NORMAL, ESGOTO PREDIAL, DN 40 MM, JUNTA SOLDÁVEL, FORNECIDO E INSTALADO EM RAMAL DE DESCARGA OU RAMAL DE ESGOTO SANITÁRIO. AF_08/2022</t>
  </si>
  <si>
    <t>JUNÇÃO SIMPLES, PVC, SERIE NORMAL, ESGOTO PREDIAL, DN 50 X 50 MM, JUNTA ELÁSTICA, FORNECIDO E INSTALADO EM PRUMADA DE ESGOTO SANITÁRIO OU VENTILAÇÃO. AF_08/2022</t>
  </si>
  <si>
    <t>JUNÇÃO SIMPLES, PVC, SERIE NORMAL, ESGOTO PREDIAL, DN 100 X 100 MM, JUNTA ELÁSTICA, FORNECIDO E INSTALADO EM PRUMADA DE ESGOTO SANITÁRIO OU VENTILAÇÃO. AF_08/2022</t>
  </si>
  <si>
    <t>JUNÇÃO SIMPLES, PVC, SERIE NORMAL, ESGOTO PREDIAL, DN 100 X 100 MM, JUNTA ELÁSTICA, FORNECIDO E INSTALADO EM RAMAL DE DESCARGA OU RAMAL DE ESGOTO SANITÁRIO. AF_08/2022</t>
  </si>
  <si>
    <t>CURVA CURTA 90 GRAUS, PVC, SERIE NORMAL, ESGOTO PREDIAL, DN 100 MM, JUNTA ELÁSTICA, FORNECIDO E INSTALADO EM SUBCOLETOR AÉREO DE ESGOTO SANITÁRIO. AF_08/2022</t>
  </si>
  <si>
    <t>CURVA CURTA 90 GRAUS, PVC, SERIE NORMAL, ESGOTO PREDIAL, DN 40 MM, JUNTA SOLDÁVEL, FORNECIDO E INSTALADO EM RAMAL DE DESCARGA OU RAMAL DE ESGOTO SANITÁRIO. AF_08/2022</t>
  </si>
  <si>
    <t>CAIXA SIFONADA, PVC, DN 100 X 100 X 50 MM, JUNTA ELÁSTICA, FORNECIDA E INSTALADA EM RAMAL DE DESCARGA OU EM RAMAL DE ESGOTO SANITÁRIO. AF_08/2022</t>
  </si>
  <si>
    <t>RALO SECO, PVC, DN 100 X 40 MM, JUNTA SOLDÁVEL, FORNECIDO E INSTALADO EM RAMAL DE DESCARGA OU EM RAMAL DE ESGOTO SANITÁRIO. AF_08/2022</t>
  </si>
  <si>
    <t>TUBO PVC, SERIE NORMAL, ESGOTO PREDIAL, DN 50 MM, FORNECIDO E INSTALADO EM PRUMADA DE ESGOTO SANITÁRIO OU VENTILAÇÃO. AF_08/2022</t>
  </si>
  <si>
    <t>SIFÃO DO TIPO GARRAFA/COPO EM PVC 1.1/4  X 1.1/2 - FORNECIMENTO E INSTALAÇÃO. AF_01/2020</t>
  </si>
  <si>
    <t xml:space="preserve">VALVULA EM PLASTICO BRANCO PARA LAVATORIO 1 ", SEM UNHO, COM LADRAO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</si>
  <si>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EXECUÇÃO DE CANALETA DE CONCRETO MOLDADO IN LOCO, ESPESSURA DE 0,07 M, GEOMETRIA TRAPEZOIDAL (DIMENSÕES INTERNAS: B=0,6 M; B=0,147 M; H=0,2 M). AF_08/2021</t>
  </si>
  <si>
    <t>LASTRO COM MATERIAL GRANULAR (PEDRA BRITADA N.2), APLICADO EM PISOS OU LAJES SOBRE SOLO, ESPESSURA DE *10 CM*. AF_01/2024</t>
  </si>
  <si>
    <t>VASO SANITÁRIO SIFONADO COM CAIXA ACOPLADA LOUÇA BRANCA - FORNECIMENTO E INSTALAÇÃO. AF_01/2020</t>
  </si>
  <si>
    <t xml:space="preserve">VALVULA DE DESCARGA METALICA, BASE 1 1/2 " E ACABAMENTO METALICO CROMADO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</si>
  <si>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CUBA DE EMBUTIR OVAL EM LOUÇA BRANCA, 35 X 50CM OU EQUIVALENTE - FORNECIMENTO E INSTALAÇÃO. AF_01/2020</t>
  </si>
  <si>
    <t>LAVATÓRIO LOUÇA BRANCA SUSPENSO, 29,5 X 39CM OU EQUIVALENTE, PADRÃO POPULAR, INCLUSO SIFÃO TIPO GARRAFA EM PVC, VÁLVULA E ENGATE FLEXÍVEL 30CM EM PLÁSTICO E TORNEIRA CROMADA DE MESA, PADRÃO POPULAR - FORNECIMENTO E INSTALAÇÃO. AF_01/2020</t>
  </si>
  <si>
    <t xml:space="preserve">DUCHA HIGIENICA PLASTICA COM REGISTRO METALICO 1/2 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</si>
  <si>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TORNEIRA CROMADA DE MESA, 1/2 OU 3/4, PARA LAVATÓRIO, PADRÃO POPULAR - FORNECIMENTO E INSTALAÇÃO. AF_01/2020</t>
  </si>
  <si>
    <t>TORNEIRA CROMADA 1/2 OU 3/4 PARA TANQUE, PADRÃO MÉDIO - FORNECIMENTO E INSTALAÇÃO. AF_01/2020</t>
  </si>
  <si>
    <t>CHUVEIRO ELÉTRICO COMUM CORPO PLÁSTICO, TIPO DUCHA  FORNECIMENTO E INSTALAÇÃO. AF_01/2020</t>
  </si>
  <si>
    <t>PAPELEIRA DE PAREDE EM METAL CROMADO SEM TAMPA, INCLUSO FIXAÇÃO. AF_01/2020</t>
  </si>
  <si>
    <t>PORTA TOALHA ROSTO EM METAL CROMADO, TIPO ARGOLA, INCLUSO FIXAÇÃO. AF_01/2020</t>
  </si>
  <si>
    <t>SABONETEIRA DE PAREDE EM METAL CROMADO, INCLUSO FIXAÇÃO. AF_01/2020</t>
  </si>
  <si>
    <t>ASSENTO SANITÁRIO CONVENCIONAL - FORNECIMENTO E INSTALACAO. AF_01/2020</t>
  </si>
  <si>
    <t>BANCO ARTICULADO, EM ACO INOX, PARA PCD, FIXADO NA PAREDE - FORNECIMENTO E INSTALAÇÃO. AF_01/2020</t>
  </si>
  <si>
    <t>EXTINTOR DE INCÊNDIO PORTÁTIL COM CARGA DE CO2 DE 6 KG, CLASSE BC - FORNECIMENTO E INSTALAÇÃO. AF_10/2020_PE</t>
  </si>
  <si>
    <t>LUMINÁRIA DE EMERGÊNCIA, COM 30 LÂMPADAS LED DE 2 W, SEM REATOR - FORNECIMENTO E INSTALAÇÃO. AF_02/2020</t>
  </si>
  <si>
    <t xml:space="preserve">PLACA DE SINALIZACAO DE SEGURANCA CONTRA INCENDIO, FOTOLUMINESCENTE, QUADRADA, *20 X 20* CM, EM PVC *2* MM ANTI-CHAMAS (SIMBOLOS, CORES E PICTOGRAMAS CONFORME NBR 16820)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</si>
  <si>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QUADRO DE DISTRIBUIÇÃO DE ENERGIA EM CHAPA DE AÇO GALVANIZADO, DE EMBUTIR, COM BARRAMENTO TRIFÁSICO, PARA 24 DISJUNTORES DIN 100A - FORNECIMENTO E INSTALAÇÃO. AF_10/2020</t>
  </si>
  <si>
    <t xml:space="preserve">DISPOSITIVO DPS CLASSE II, 1 POLO, TENSAO MAXIMA DE 385 V, CORRENTE MAXIMA DE *45* KA (TIPO AC)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</si>
  <si>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ELETRODUTO FLEXÍVEL CORRUGADO, PVC, DN 25 MM (3/4"), PARA CIRCUITOS TERMINAIS, INSTALADO EM PAREDE - FORNECIMENTO E INSTALAÇÃO. AF_03/2023</t>
  </si>
  <si>
    <t>ELETRODUTO FLEXÍVEL CORRUGADO, PVC, DN 32 MM (1"), PARA CIRCUITOS TERMINAIS, INSTALADO EM PAREDE - FORNECIMENTO E INSTALAÇÃO. AF_03/2023</t>
  </si>
  <si>
    <t>ELETRODUTO RÍGIDO ROSCÁVEL, PVC, DN 40 MM (1 1/4"), PARA CIRCUITOS TERMINAIS, INSTALADO EM PAREDE - FORNECIMENTO E INSTALAÇÃO. AF_03/2023</t>
  </si>
  <si>
    <t>ELETRODUTO RÍGIDO ROSCÁVEL, PVC, DN 25 MM (3/4"), PARA CIRCUITOS TERMINAIS, INSTALADO EM PAREDE - FORNECIMENTO E INSTALAÇÃO. AF_03/2023</t>
  </si>
  <si>
    <t>ELETRODUTO RÍGIDO ROSCÁVEL, PVC, DN 32 MM (1"), PARA CIRCUITOS TERMINAIS, INSTALADO EM PAREDE - FORNECIMENTO E INSTALAÇÃO. AF_03/2023</t>
  </si>
  <si>
    <t>CONDULETE DE ALUMÍNIO, TIPO T, PARA ELETRODUTO DE AÇO GALVANIZADO DN 20 MM (3/4''), APARENTE - FORNECIMENTO E INSTALAÇÃO. AF_10/2022</t>
  </si>
  <si>
    <t>CONDULETE DE PVC, TIPO LL, PARA ELETRODUTO DE PVC SOLDÁVEL DN 25 MM (3/4''), APARENTE - FORNECIMENTO E INSTALAÇÃO. AF_10/2022</t>
  </si>
  <si>
    <t>LUVA, EM FERRO GALVANIZADO, CONEXÃO ROSQUEADA, DN 25 (1"), INSTALADO EM RAMAIS E SUB-RAMAIS DE GÁS - FORNECIMENTO E INSTALAÇÃO. AF_10/2020</t>
  </si>
  <si>
    <t>LUVA, EM FERRO GALVANIZADO, CONEXÃO ROSQUEADA, DN 40 (1 1/2"), INSTALADO EM REDE DE ALIMENTAÇÃO PARA SPRINKLER - FORNECIMENTO E INSTALAÇÃO. AF_10/2020</t>
  </si>
  <si>
    <t>CAIXA RETANGULAR 4" X 2" MÉDIA (1,30 M DO PISO), METÁLICA, INSTALADA EM PAREDE - FORNECIMENTO E INSTALAÇÃO. AF_03/2023</t>
  </si>
  <si>
    <t>CAIXA OCTOGONAL 4" X 4", METÁLICA, INSTALADA EM LAJE - FORNECIMENTO E INSTALAÇÃO. AF_03/2023</t>
  </si>
  <si>
    <t>CABO DE COBRE FLEXÍVEL ISOLADO, 2,5 MM², ANTI-CHAMA 450/750 V, PARA CIRCUITOS TERMINAIS - FORNECIMENTO E INSTALAÇÃO. AF_03/2023</t>
  </si>
  <si>
    <t>CABO DE COBRE FLEXÍVEL ISOLADO, 4 MM², ANTI-CHAMA 450/750 V, PARA CIRCUITOS TERMINAIS - FORNECIMENTO E INSTALAÇÃO. AF_03/2023</t>
  </si>
  <si>
    <t>CABO DE COBRE FLEXÍVEL ISOLADO, 16 MM², ANTI-CHAMA 450/750 V, PARA CIRCUITOS TERMINAIS - FORNECIMENTO E INSTALAÇÃO. AF_03/2023</t>
  </si>
  <si>
    <t>CABO DE COBRE FLEXÍVEL ISOLADO, 35 MM², ANTI-CHAMA 0,6/1,0 KV, PARA REDE ENTERRADA DE DISTRIBUIÇÃO DE ENERGIA ELÉTRICA - FORNECIMENTO E INSTALAÇÃO. AF_12/2021</t>
  </si>
  <si>
    <t>TOMADA BAIXA DE EMBUTIR (1 MÓDULO), 2P+T 10 A, INCLUINDO SUPORTE E PLACA - FORNECIMENTO E INSTALAÇÃO. AF_03/2023</t>
  </si>
  <si>
    <t>TOMADA BAIXA DE EMBUTIR (1 MÓDULO), 2P+T 20 A, INCLUINDO SUPORTE E PLACA - FORNECIMENTO E INSTALAÇÃO. AF_03/2023</t>
  </si>
  <si>
    <t>INTERRUPTOR SIMPLES (1 MÓDULO), 10A/250V, INCLUINDO SUPORTE E PLACA - FORNECIMENTO E INSTALAÇÃO. AF_03/2023</t>
  </si>
  <si>
    <t>18.0</t>
  </si>
  <si>
    <t>HASTE DE ATERRAMENTO, DIÂMETRO 3/4", COM 3 METROS - FORNECIMENTO E INSTALAÇÃO. AF_08/2023</t>
  </si>
  <si>
    <t>Caixa de equalização p/aterramento 20x20x10cm de sobrepor p/11 terminais de pressão c/barramento</t>
  </si>
  <si>
    <t>CORDOALHA DE COBRE NU 35 MM², NÃO ENTERRADA, COM ISOLADOR - FORNECIMENTO E INSTALAÇÃO. AF_08/2023</t>
  </si>
  <si>
    <t>CORDOALHA DE COBRE NU 50 MM², NÃO ENTERRADA, COM ISOLADOR - FORNECIMENTO E INSTALAÇÃO. AF_08/2023</t>
  </si>
  <si>
    <t>CONECTOR GRAMPO PARALELO METÁLICO, PARA SPDA, PARA CABOS DE 6 A 50 MM2 - FORNECIMENTO E INSTALAÇÃO. AF_08/2023</t>
  </si>
  <si>
    <t>CONECTOR GRAMPO METÁLICO TIPO OLHAL, PARA SPDA, PARA HASTE DE ATERRAMENTO DE 5/8'' E CABOS DE 10 A 50 MM2 - FORNECIMENTO E INSTALAÇÃO. AF_08/2023</t>
  </si>
  <si>
    <t xml:space="preserve">TERMINAL METALICO A PRESSAO 1 CABO, PARA CABOS DE 4 A 10 MM2, COM 2 FUROS PARA FIXACAO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</si>
  <si>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19.0</t>
  </si>
  <si>
    <t xml:space="preserve">GRANITO PARA BANCADA, POLIDO, TIPO ANDORINHA/ QUARTZ/ CASTELO/ CORUMBA OU OUTROS EQUIVALENTES DA REGIAO, E=  *2,5*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</si>
  <si>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CONJUNTO PARA QUADRA DE  VOLEI COM POSTES EM TUBO DE ACO GALVANIZADO 3", H = *255* CM, PINTURA EM TINTA ESMALTE SINTETICO, REDE DE NYLON COM 2 MM, MALHA 10 X 10 CM E ANTENAS OFICIAIS EM FIBRA DE VIDRO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</si>
  <si>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CONJUNTO PARA FUTSAL COM PAR DE TRAVES OFICIAIS DE 3,00 X 2,00 M EM TUBO DE ACO GALVANIZADO 3" COM REQUADROS EM TUBO DE 1", PINTURA EM PRIMER COM TINTA ESMALTE SINTETICO E REDES DE POLIETILENO FIO 4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</si>
  <si>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CORRIMÃO SIMPLES, DIÂMETRO EXTERNO = 1 1/2, EM AÇO GALVANIZADO. AF_04/2019_PS</t>
  </si>
  <si>
    <t>ALAMBRADO PARA QUADRA POLIESPORTIVA, ESTRUTURADO POR TUBOS DE ACO GALVANIZADO, (MONTANTES COM DIAMETRO 2", TRAVESSAS E ESCORAS COM DIÂMETRO 1 ¼), COM TELA DE ARAME GALVANIZADO, FIO 14 BWG E MALHA QUADRADA 5X5CM (EXCETO MURETA). AF_03/2021</t>
  </si>
  <si>
    <t>PORTA DE FERRO, DE ABRIR, TIPO GRADE COM CHAPA, COM GUARNIÇÕES. AF_12/2019</t>
  </si>
  <si>
    <t>20.0</t>
  </si>
  <si>
    <t>LIMPEZA DE REVESTIMENTO CERÂMICO EM PAREDE COM PANO ÚMIDO AF_04/2019</t>
  </si>
  <si>
    <t>LIMPEZA DE JANELA DE VIDRO COM CAIXILHO EM AÇO/ALUMÍNIO/PVC. AF_04/2019</t>
  </si>
  <si>
    <t xml:space="preserve">PLACA DE INAUGURACAO METALICA, *40* CM X *60*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</si>
  <si>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4.1.8</t>
  </si>
  <si>
    <t>Armação de aço CA-50 Ø 16mm</t>
  </si>
  <si>
    <t>3.1.9</t>
  </si>
  <si>
    <t>3.2.9</t>
  </si>
  <si>
    <t>ARMAÇÃO DE BLOCO UTILIZANDO AÇO CA-50 DE 8 MM - MONTAGEM. AF_01/2024</t>
  </si>
  <si>
    <t>ARMAÇÃO DE BLOCO UTILIZANDO AÇO CA-50 DE 10 MM - MONTAGEM. AF_01/2024</t>
  </si>
  <si>
    <t>ARMAÇÃO DE SAPATA ISOLADA, VIGA BALDRAME E SAPATA CORRIDA UTILIZANDO AÇO CA-50 DE 6,3 MM - MONTAGEM. AF_01/2024</t>
  </si>
  <si>
    <t>ARMAÇÃO DE BLOCO, SAPATA ISOLADA, VIGA BALDRAME E SAPATA CORRIDA UTILIZANDO AÇO CA-50 DE 12,5 MM - MONTAGEM. AF_01/2024</t>
  </si>
  <si>
    <t>ARMAÇÃO DE BLOCO, SAPATA ISOLADA, VIGA BALDRAME E SAPATA CORRIDA UTILIZANDO AÇO CA-50 DE 16 MM - MONTAGEM. AF_01/2024</t>
  </si>
  <si>
    <t>ARMAÇÃO DE PILAR OU VIGA DE ESTRUTURA CONVENCIONAL DE CONCRETO ARMADO UTILIZANDO AÇO CA-60 DE 5,0 MM - MONTAGEM. AF_06/2022</t>
  </si>
  <si>
    <t>ARMAÇÃO DE PILAR OU VIGA DE ESTRUTURA CONVENCIONAL DE CONCRETO ARMADO UTILIZANDO AÇO CA-50 DE 6,3 MM - MONTAGEM. AF_06/2022</t>
  </si>
  <si>
    <t>ARMAÇÃO DE PILAR OU VIGA DE ESTRUTURA CONVENCIONAL DE CONCRETO ARMADO UTILIZANDO AÇO CA-50 DE 8,0 MM - MONTAGEM. AF_06/2022</t>
  </si>
  <si>
    <t>ARMAÇÃO DE PILAR OU VIGA DE ESTRUTURA CONVENCIONAL DE CONCRETO ARMADO UTILIZANDO AÇO CA-50 DE 10,0 MM - MONTAGEM. AF_06/2022</t>
  </si>
  <si>
    <t>ARMAÇÃO DE PILAR OU VIGA DE ESTRUTURA CONVENCIONAL DE CONCRETO ARMADO UTILIZANDO AÇO CA-50 DE 12,5 MM - MONTAGEM. AF_06/2022</t>
  </si>
  <si>
    <t>ARMAÇÃO DE PILAR OU VIGA DE ESTRUTURA CONVENCIONAL DE CONCRETO ARMADO UTILIZANDO AÇO CA-50 DE 16,0 MM - MONTAGEM. AF_06/2022</t>
  </si>
  <si>
    <t>Armação do piso dos bancos</t>
  </si>
  <si>
    <t>E</t>
  </si>
  <si>
    <t>GR</t>
  </si>
  <si>
    <t>EB</t>
  </si>
  <si>
    <t>E6</t>
  </si>
  <si>
    <t>E5</t>
  </si>
  <si>
    <t>E4</t>
  </si>
  <si>
    <t>E3</t>
  </si>
  <si>
    <t>E2</t>
  </si>
  <si>
    <t>E1</t>
  </si>
  <si>
    <t>MF</t>
  </si>
  <si>
    <t>SMF</t>
  </si>
  <si>
    <t>Ch#1/8"x95x195</t>
  </si>
  <si>
    <t>L 200x100#1/8"</t>
  </si>
  <si>
    <t>ED</t>
  </si>
  <si>
    <t>ED1</t>
  </si>
  <si>
    <t>CX4</t>
  </si>
  <si>
    <t>CX3</t>
  </si>
  <si>
    <t>CX2</t>
  </si>
  <si>
    <t>CX1</t>
  </si>
  <si>
    <t>T2</t>
  </si>
  <si>
    <t>T1</t>
  </si>
  <si>
    <t>PAR DE TABELAS DE BASQUETE DE COMPENSADO NAVAL, COM AROS E REDES - FORNECIMENTO E INSTALAÇÃO. AF_03/2022</t>
  </si>
  <si>
    <t>Perfil 35x35x3,00mm</t>
  </si>
  <si>
    <t>Perfil U 150x35x3,35mm</t>
  </si>
  <si>
    <t>Varão 12,5mm</t>
  </si>
  <si>
    <t>Pos.</t>
  </si>
  <si>
    <t>Barracão de Obra</t>
  </si>
  <si>
    <t>ENTRADA DE ENERGIA ELÉTRICA, AÉREA, MONOFÁSICA, COM CAIXA DE SOBREPOR, CABO DE 10 MM2 E DISJUNTOR DIN 50A (NÃO INCLUSO O POSTE DE CONCRETO). AF_07/2020_PS</t>
  </si>
  <si>
    <t xml:space="preserve">POSTE DE CONCRETO ARMADO DE SECAO DUPLO T, EXTENSAO DE 9,00 M, RESISTENCIA DE 150 DAN, TIPO 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</si>
  <si>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COORDENADAS: -8.676806, -35.582972</t>
  </si>
  <si>
    <t>Fornecimento e assentamento na composição do item da entrada de energia</t>
  </si>
  <si>
    <t>LOCAÇÃO DA OBRA ( COM USO DE GABARITO DE MADEIRA COM APROVEITAMENTO DE 3 VEZES ).</t>
  </si>
  <si>
    <t>PREPARO DE FUNDO DE VALA COM LARGURA MENOR QUE 1,5 M (ACERTO DO SOLO NATURAL). AF_08/2020</t>
  </si>
  <si>
    <t>REATERRO MANUAL DE VALAS, COM COMPACTADOR DE SOLOS DE PERCUSSÃO. AF_08/2023</t>
  </si>
  <si>
    <t>FORMA DE TÁBUAS MADEIRA DE CONSTRUÇÃO - REAPROVEITAMENTO DE 5 VEZES, INCLUSIVE MONTAGEM E DESMONTAGEM.</t>
  </si>
  <si>
    <t>Kg+10%</t>
  </si>
  <si>
    <t>Tabela Resumo de Aço</t>
  </si>
  <si>
    <t>-10%</t>
  </si>
  <si>
    <t>CONCRETAGEM DE SAPATA, FCK 30 MPA, COM USO DE BOMBA - LANÇAMENTO, ADENSAMENTO E ACABAMENTO. AF_01/2024</t>
  </si>
  <si>
    <t>CONCRETAGEM DE BLOCO DE COROAMENTO OU VIGA BALDRAME, FCK 30 MPA, COM USO DE BOMBA - LANÇAMENTO, ADENSAMENTO E ACABAMENTO. AF_01/2024</t>
  </si>
  <si>
    <t>MONTAGEM E DESMONTAGEM DE FÔRMA DE VIGA, ESCORAMENTO METÁLICO, PÉ-DIREITO SIMPLES, EM CHAPA DE MADEIRA RESINADA, 8 UTILIZAÇÕES. AF_09/2020</t>
  </si>
  <si>
    <t>CONCRETAGEM DE VIGAS E LAJES, FCK=25 MPA, PARA LAJES PREMOLDADAS COM USO DE BOMBA - LANÇAMENTO, ADENSAMENTO E ACABAMENTO. AF_02/2022_PS</t>
  </si>
  <si>
    <t>CONCRETAGEM DE PILARES, FCK = 25 MPA, COM USO DE BOMBA - LANÇAMENTO, ADENSAMENTO E ACABAMENTO. AF_02/2022_PS</t>
  </si>
  <si>
    <t xml:space="preserve">LAJE PRE-MOLDADA TRELICADA (LAJOTAS + VIGOTAS) PARA FORRO, UNIDIRECIONAL, SOBRECARGA DE 100 KG/M2, VAO ATE 6,00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</si>
  <si>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M2 </t>
  </si>
  <si>
    <t>ARMAÇÃO DE LAJE DE ESTRUTURA CONVENCIONAL DE CONCRETO ARMADO UTILIZANDO AÇO CA-50 DE 6,3 MM - MONTAGEM. AF_06/2022</t>
  </si>
  <si>
    <t>ARMAÇÃO DE LAJE DE ESTRUTURA CONVENCIONAL DE CONCRETO ARMADO UTILIZANDO AÇO CA-60 DE 5,0 MM - MONTAGEM. AF_06/2022</t>
  </si>
  <si>
    <t>CONCRETAGEM DE VIGAS E LAJES, FCK=25 MPA, PARA LAJES MACIÇAS OU NERVURADAS COM USO DE BOMBA - LANÇAMENTO, ADENSAMENTO E ACABAMENTO. AF_02/2022_PS</t>
  </si>
  <si>
    <t>Concreto Bombeado fck= 30MPa; incluindo preparo, lançamento e adensamento</t>
  </si>
  <si>
    <t>ALVENARIA DE TIJOLOS FURADOS ASSENTADOS E REJUNTADOS COM ARGAMASSA DE CIMENTO E AREIA NO TRAÇO 1:10 - 1 VEZ. (EM PROCESSO DE DESCONTINUAÇÃO).</t>
  </si>
  <si>
    <t>Qtd.</t>
  </si>
  <si>
    <t>Comp.
Unit. (m)</t>
  </si>
  <si>
    <t>Peso
(Kg/m)</t>
  </si>
  <si>
    <t>Peso
(Kg/m²)</t>
  </si>
  <si>
    <t>VARAO 12,5</t>
  </si>
  <si>
    <t>VARAO 10,0</t>
  </si>
  <si>
    <t>PEL U 50</t>
  </si>
  <si>
    <t>PEL 35X35X2MM</t>
  </si>
  <si>
    <t>UL 150X75X25#2,66</t>
  </si>
  <si>
    <t>Varão 10,0mm</t>
  </si>
  <si>
    <t>Área
Unit.(m²)</t>
  </si>
  <si>
    <t>Chapa #12.5mm - 0,15x1,97m</t>
  </si>
  <si>
    <t>Chapa #2,66mm - 0,70x0,70m</t>
  </si>
  <si>
    <t>Estrutura metálica em arco, vão de 22,50m;</t>
  </si>
  <si>
    <t>IMPERMEABILIZAÇÃO COM  APLICAÇÃO DE TINTA ASFÁLTICA PARA CONCRETO, ALVENARIA, METAIS E MADEIRAS ( IGOL A, NEUTROL, OU SIMILAR ) EM DUAS DEMÃOS.</t>
  </si>
  <si>
    <t>CHAPISCO APLICADO NO TETO OU EM ALVENARIA E ESTRUTURA, COM ROLO PARA TEXTURA ACRÍLICA. ARGAMASSA TRAÇO 1:4 E EMULSÃO POLIMÉRICA (ADESIVO) COM PREPARO EM BETONEIRA 400L. AF_10/2022</t>
  </si>
  <si>
    <t>ARQUIBANCADAS - Emboço de parede com argamassa traço 1:2:8 em arquibancadas, espessura 2cm</t>
  </si>
  <si>
    <t>CONTRAPISO EM ARGAMASSA TRAÇO 1:4 (CIMENTO E AREIA), PREPARO MECÂNICO COM BETONEIRA 400 L, APLICADO EM ÁREAS SECAS SOBRE LAJE, ADERIDO, ACABAMENTO NÃO REFORÇADO, ESPESSURA 3CM. AF_07/2021</t>
  </si>
  <si>
    <t>APLICAÇÃO MANUAL DE MASSA ACRÍLICA EM PAREDES EXTERNAS DE CASAS, DUAS DEMÃOS. AF_05/2017</t>
  </si>
  <si>
    <t>Emassamento de paredes, platibanda, pilares e tetos com massa Acrílica, 2 demãos</t>
  </si>
  <si>
    <t>PINTURA DE DEMARCAÇÃO DE QUADRA POLIESPORTIVA COM TINTA EPÓXI, E = 5 CM, APLICAÇÃO MANUAL. AF_05/2021</t>
  </si>
  <si>
    <t>CAIXA ENTERRADA HIDRÁULICA RETANGULAR, EM ALVENARIA COM BLOCOS DE CONCRETO, DIMENSÕES INTERNAS: 0,6X0,6X0,6 M PARA REDE DE ESGOTO. AF_12/2020</t>
  </si>
  <si>
    <t>SUMIDOURO RETANGULAR, EM ALVENARIA COM TIJOLOS CERÂMICOS MACIÇOS, DIMENSÕES INTERNAS: 1,0 X 3,0 X H=3,0 M, ÁREA DE INFILTRAÇÃO: 25 M² (PARA 10 CONTRIBUINTES). AF_12/2020</t>
  </si>
  <si>
    <t>TANQUE SÉPTICO RETANGULAR, EM ALVENARIA COM TIJOLOS CERÂMICOS MACIÇOS, DIMENSÕES INTERNAS: 1,2 X 2,4 X H=1,6 M, VOLUME ÚTIL: 3456 L (PARA 13 CONTRIBUINTES). AF_12/2020</t>
  </si>
  <si>
    <t>EXECUÇÃO DE ESTRUTURAS DE CONCRETO ARMADO, PARA EDIFICAÇÃO INSTITUCIONAL TÉRREA, FCK = 25 MPA</t>
  </si>
  <si>
    <t>ALVENARIA DE VEDAÇÃO DE BLOCOS CERÂMICOS FURADOS NA HORIZONTAL DE 9X19X19 CM (ESPESSURA 9 CM) E ARGAMASSA DE ASSENTAMENTO COM PREPARO EM BETONEIRA. AF_12/2021</t>
  </si>
  <si>
    <t>IMPERMEABILIZAÇÃO DE SUPERFÍCIE COM ARGAMASSA DE CIMENTO E AREIA, COM ADITIVO IMPERMEABILIZANTE, E = 1,5CM. AF_09/2023</t>
  </si>
  <si>
    <t>14.4</t>
  </si>
  <si>
    <t>14.5</t>
  </si>
  <si>
    <t>14.6</t>
  </si>
  <si>
    <t>DISJUNTOR TRIPOLAR TIPO NEMA, CORRENTE NOMINAL DE 60 ATÉ 100A - FORNECIMENTO E INSTALAÇÃO. AF_10/2020</t>
  </si>
  <si>
    <t xml:space="preserve">DISJUNTOR TERMOMAGNETICO TRIPOLAR 150 A / 600 V, TIPO FXD / ICC - 35 KA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</si>
  <si>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ABRACADEIRA EM ACO PARA AMARRACAO DE ELETRODUTOS, TIPO D, COM 3" E PARAFUSO DE FIXACAO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</si>
  <si>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ABRACADEIRA EM ACO PARA AMARRACAO DE ELETRODUTOS, TIPO D, COM 1" E PARAFUSO DE FIXACAO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</si>
  <si>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ABRACADEIRA EM ACO PARA AMARRACAO DE ELETRODUTOS, TIPO D, COM 1 1/2" E PARAFUSO DE FIXACAO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</si>
  <si>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LUMINÁRIA TIPO CALHA, DE SOBREPOR, COM 1 LÂMPADA TUBULAR FLUORESCENTE DE 36 W, COM REATOR DE PARTIDA RÁPIDA - FORNECIMENTO E INSTALAÇÃO. AF_02/2020</t>
  </si>
  <si>
    <t>LUMINÁRIA TIPO CALHA, DE SOBREPOR, COM 2 LÂMPADAS TUBULARES FLUORESCENTES DE 36 W, COM REATOR DE PARTIDA RÁPIDA - FORNECIMENTO E INSTALAÇÃO. AF_02/2020</t>
  </si>
  <si>
    <t>LIMPEZA DE PISO CERÂMICO OU PORCELANATO COM PANO ÚMIDO. AF_04/2019</t>
  </si>
  <si>
    <t>LIMPEZA DE CONTRAPISO COM VASSOURA A SECO. AF_04/2019</t>
  </si>
  <si>
    <t>PINTURA LÁTEX ACRÍLICA STANDARD, APLICAÇÃO MANUAL EM PAREDES, DUAS DEMÃOS. AF_04/2023</t>
  </si>
  <si>
    <t>Vigas</t>
  </si>
  <si>
    <t>Pilares</t>
  </si>
  <si>
    <t>Área de Chapisco</t>
  </si>
  <si>
    <t>TOTAL GERAL (R$):</t>
  </si>
  <si>
    <t>4.4.5</t>
  </si>
  <si>
    <t>Área do piso de concreto</t>
  </si>
  <si>
    <t>DATA: MAIO/2024</t>
  </si>
  <si>
    <t>Volume</t>
  </si>
  <si>
    <t>Sapatas</t>
  </si>
  <si>
    <t>OBRA: CONSTRUÇÃO DE QUADRA COBERTA COM VESTIÁRIO, PADRÃO FNDE, ANEXA À ESCOLA MUNICIPAL ALUÍSIO SEBASTIÃO MORENO</t>
  </si>
  <si>
    <t>LOCALIZAÇÃO: DISTRITO DE PIRANGI, ZONA RURAL, PALMARES/PE - COORDENADAS: -8.665917, -35.617748</t>
  </si>
  <si>
    <t>PROJETO PADRÃO FNDE - QUADRA COBERTA COM VESTIÁRIO - OPÇÃO 220V COM SAPATAS</t>
  </si>
  <si>
    <t>REGULARIZAÇÃO E COMPACTAÇÃO DE SUBLEITO DE SOLO  PREDOMINANTEMENTE ARGILOSO. AF_11/2019</t>
  </si>
  <si>
    <t>Baldrames</t>
  </si>
  <si>
    <t>REATERRO MANUAL DE VALAS COM COMPACTAÇÃO MECANIZADA. AF_04/2016</t>
  </si>
  <si>
    <t>Reaterro de Sapatas</t>
  </si>
  <si>
    <t>Concreto de Fundação</t>
  </si>
  <si>
    <t>Reaterro da Cisterna Existente</t>
  </si>
  <si>
    <t>LASTRO DE CONCRETO MAGRO, APLICADO EM PISOS OU RADIERS. AF_08/2017</t>
  </si>
  <si>
    <t>PEDRA ARGAMASSADA COM CIMENTO E AREIA 1:3, 40% DE ARGAMASSA EM VOLUME - AREIA E PEDRA DE MÃO COMERCIAIS - FORNECIMENTO E ASSENTAMENTO. AF_08/2022</t>
  </si>
  <si>
    <t>EXECUÇÃO DE ESTRUTURAS DE CONCRETO ARMADO, PARA EDIFICAÇÃO INSTITUCIONAL TÉRREA, FCK = 25 MPA.</t>
  </si>
  <si>
    <t>Larguras e Comprimentos das Seções iniciais e finais</t>
  </si>
  <si>
    <t>L1</t>
  </si>
  <si>
    <t>L2</t>
  </si>
  <si>
    <t>Volume do Tronco de Pirâmide:</t>
  </si>
  <si>
    <t>h</t>
  </si>
  <si>
    <t>V = h/3 x (A1 + A2 + √(A1 x A2))</t>
  </si>
  <si>
    <t>Pescoços de Pilares</t>
  </si>
  <si>
    <t>CHAPISCO APLICADO EM ALVENARIAS E ESTRUTURAS DE CONCRETO INTERNAS, COM COLHER DE PEDREIRO.  ARGAMASSA TRAÇO 1:3 COM PREPARO EM BETONEIRA 400L. AF_06/2014</t>
  </si>
  <si>
    <t>EMBOÇO/MASSA ÚNICA, APLICADO MANUALMENTE, TRAÇO 1:2:8, EM BETONEIRA DE 400L, PAREDES INTERNAS, COM EXECUÇÃO DE TALISCAS, EDIFICAÇÃO HABITACIONAL UNIFAMILIAR (CASAS) E EDIFICAÇÃO PÚBLICA PADRÃO</t>
  </si>
  <si>
    <t>Portão de Ferro do Muro de Acesso à Quadra</t>
  </si>
  <si>
    <t>Chapa</t>
  </si>
  <si>
    <t>PINTURA COM TINTA ALQUÍDICA DE ACABAMENTO (ESMALTE SINTÉTICO ACETINADO) APLICADA A ROLO OU PINCEL SOBRE SUPERFÍCIES METÁLICAS (EXCETO PERFIL) EXECUTADO EM OBRA (POR DEMÃO). AF_01/2020</t>
  </si>
  <si>
    <t>Lados</t>
  </si>
  <si>
    <t>Comp.</t>
  </si>
  <si>
    <t>Muro de Isolamento do Terreno da Escola</t>
  </si>
  <si>
    <t>Trecho 01</t>
  </si>
  <si>
    <t>Trecho 02</t>
  </si>
  <si>
    <t>Trecho 03</t>
  </si>
  <si>
    <t>Contenção de Alvenaria de Pedra Argamassada</t>
  </si>
  <si>
    <t>Fundação (~1,00x0,80m)</t>
  </si>
  <si>
    <t>Elevação (Altura: 1,80m; Coroamento: 0,40m; Base: 1,00m)</t>
  </si>
  <si>
    <t>Escavação da Fundação do Muro de Isolamento</t>
  </si>
  <si>
    <t>Vedações</t>
  </si>
  <si>
    <t>Área de Reboco</t>
  </si>
  <si>
    <t>Área de Selador</t>
  </si>
  <si>
    <t>Gradil Nylofor 3D Verde, 5mm, sobre muro de arrimo</t>
  </si>
  <si>
    <t>Trecho 04</t>
  </si>
  <si>
    <t>Trecho 05</t>
  </si>
  <si>
    <t>Guarda-corpo, sobre muro de arrimo, rampa de acesso ao nível da quadra</t>
  </si>
  <si>
    <t>Área do Piso Intertravado</t>
  </si>
  <si>
    <t>Entorno da Quadra</t>
  </si>
  <si>
    <t>Entre Escola e Arrimo</t>
  </si>
  <si>
    <t>Alvenarias de 1 vez</t>
  </si>
  <si>
    <t>MURO DE ISOLAMENTO E CISTERNA</t>
  </si>
  <si>
    <t>Cisterna</t>
  </si>
  <si>
    <t>Viga inferior</t>
  </si>
  <si>
    <t>Viga superior</t>
  </si>
  <si>
    <t xml:space="preserve">Laje maciça inferior - malha dupla 15x15, 8mm </t>
  </si>
  <si>
    <t xml:space="preserve">Laje maciça superior - malha dupla 15x15, 8mm </t>
  </si>
  <si>
    <t>Área de argamassa impermeabilziada</t>
  </si>
  <si>
    <t>FUNDO SELADOR ACRÍLICO, APLICAÇÃO MANUAL EM PAREDE, UMA DEMÃO. AF_04/2023</t>
  </si>
  <si>
    <t>Canteiro da escada</t>
  </si>
  <si>
    <t xml:space="preserve">REGULARIZAÇÃO MANUAL </t>
  </si>
  <si>
    <t>EXECUÇÃO DE PASSEIO EM PISO INTERTRAVADO, COM BLOCO RETANGULAR COR NATURAL DE 20 X 10 CM, ESPESSURA 6 CM. AF_10/2022</t>
  </si>
  <si>
    <t>ASSENTAMENTO DE GUIA (MEIO-FIO) EM TRECHO RETO, CONFECCIONADA EM CONCRETO PRÉ-FABRICADO, DIMENSÕES 80X08X08X25 CM (COMPRIMENTO X BASE INFERIOR X BASE SUPERIOR X ALTURA). AF_01/2024</t>
  </si>
  <si>
    <t>PLANTIO DE GRAMA ESMERALDA OU SÃO CARLOS OU CURITIBANA, EM PLACAS. AF_05/2022</t>
  </si>
  <si>
    <t>CAIXA ENTERRADA ELÉTRICA RETANGULAR, EM ALVENARIA COM TIJOLOS CERÂMICOS MACIÇOS, FUNDO COM BRITA, DIMENSÕES INTERNAS: 0,3X0,3X0,3 M. AF_12/2020</t>
  </si>
  <si>
    <t>Circuito 1 - QD aos Postes de Iluminação</t>
  </si>
  <si>
    <t>R+N</t>
  </si>
  <si>
    <t>QD à P1</t>
  </si>
  <si>
    <t>P1 a P2</t>
  </si>
  <si>
    <t>P2 a P3</t>
  </si>
  <si>
    <t>P3 a P4</t>
  </si>
  <si>
    <t>Poste 1 (+folga)</t>
  </si>
  <si>
    <t>Poste 2 (+folga)</t>
  </si>
  <si>
    <t>Poste 3 (+folga)</t>
  </si>
  <si>
    <t>Poste 4 (+folga)</t>
  </si>
  <si>
    <t>Aterramento dos Postes</t>
  </si>
  <si>
    <t>Braço para 04 luminárias por poste</t>
  </si>
  <si>
    <t>Braço para 02 luminárias por poste</t>
  </si>
  <si>
    <t>Qtd. Postes</t>
  </si>
  <si>
    <t>Qtd. Lumin.</t>
  </si>
  <si>
    <t xml:space="preserve">LUMINARIA PUBLICA PETALA 150W LED COB PARA POSTE BRANCO FRIO </t>
  </si>
  <si>
    <t>POSTE CONICO CONTINUO EM ACO GALVANIZADO, RETO, ENGASTADO,  H = 7 M, DIAMETRO INFERIOR = *125* MM - FORNECIMENTO E INSTALAÇÃO</t>
  </si>
  <si>
    <t xml:space="preserve">BRACO P/ LUMINARIA PUBLICA 1 X 1,50M ROMAGNOLE OU EQUIV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</si>
  <si>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Iluminação externa</t>
  </si>
  <si>
    <t>Braço para 03 luminárias por poste</t>
  </si>
  <si>
    <t>Caixas dos Postes</t>
  </si>
  <si>
    <t>Caixas de Passagem</t>
  </si>
  <si>
    <t>HASTE DE ATERRAMENTO, DIÂMETRO 5/8", COM 3 METROS - FORNECIMENTO E INSTALAÇÃO. AF_08/2023</t>
  </si>
  <si>
    <t>Aterramento dos Postes Metálicos</t>
  </si>
  <si>
    <t>ELETRODUTO RÍGIDO ROSCÁVEL, PVC, DN 25 MM (3/4"), PARA CIRCUITOS TERMINAIS - FORNECIMENTO E INSTALAÇÃO</t>
  </si>
  <si>
    <t>P3 a P5</t>
  </si>
  <si>
    <t>P5 a P6</t>
  </si>
  <si>
    <t>P6 a P7</t>
  </si>
  <si>
    <t>Poste 5 (+folga)</t>
  </si>
  <si>
    <t>Poste 6 (+folga)</t>
  </si>
  <si>
    <t>Poste 7 (+folga)</t>
  </si>
  <si>
    <t>Poste 1</t>
  </si>
  <si>
    <t>Poste 2</t>
  </si>
  <si>
    <t>Poste 3</t>
  </si>
  <si>
    <t>Poste 4</t>
  </si>
  <si>
    <t>Poste 5</t>
  </si>
  <si>
    <t>Poste 6</t>
  </si>
  <si>
    <t>Poste 7</t>
  </si>
  <si>
    <t>Circuito 1 - QD, P1, P2, P3, P4</t>
  </si>
  <si>
    <t>Circuito 2 - QD, P5, P6, P7</t>
  </si>
  <si>
    <t>RELÉ FOTOELÉTRICO PARA COMANDO DE ILUMINAÇÃO EXTERNA 1000 W - FORNECIMENTO E INSTALAÇÃO. AF_08/2020</t>
  </si>
  <si>
    <t>Acionamento externo</t>
  </si>
  <si>
    <t>Contenção de Muro de Arrimo - Pedra argamassada</t>
  </si>
  <si>
    <t>DRENO BARBACÃ, DN 100 MM, COM MATERIAL DRENANTE. AF_07/2021</t>
  </si>
  <si>
    <t>CAIXA ENTERRADA HIDRÁULICA RETANGULAR, EM ALVENARIA COM BLOCOS DE CONCRETO, DIMENSÕES INTERNAS: 0,4X0,4X0,4 M PARA REDE DE DRENAGEM. AF_12/2020</t>
  </si>
  <si>
    <t>CAIXA ENTERRADA HIDRÁULICA RETANGULAR, EM ALVENARIA COM BLOCOS DE CONCRETO, DIMENSÕES INTERNAS: 0,6X0,6X0,6 M PARA REDE DE DRENAGEM. AF_12/2020</t>
  </si>
  <si>
    <t>Caixas de passagem pluvial</t>
  </si>
  <si>
    <t>60x60x60</t>
  </si>
  <si>
    <t>40x40x40</t>
  </si>
  <si>
    <t>TUBO PVC, SERIE NORMAL, ESGOTO PREDIAL, DN 150 MM, FORNECIDO E INSTALADO</t>
  </si>
  <si>
    <t>Drenagem</t>
  </si>
  <si>
    <t>TUBO DE CONCRETO (SIMPLES) PARA REDES COLETORAS DE ÁGUAS PLUVIAIS, DIÂMETRO DE 300 MM, JUNTA RÍGIDA, INSTALADO EM LOCAL COM BAIXO NÍVEL DE INTERFERÊNCIAS - FORNECIMENTO E ASSENTAMENTO. AF_12/2015</t>
  </si>
  <si>
    <t>ISOLAMENTO E URBANIZAÇÃO DO TERRENO</t>
  </si>
  <si>
    <t>1.12</t>
  </si>
  <si>
    <t>1.13</t>
  </si>
  <si>
    <t>1.14</t>
  </si>
  <si>
    <t>1.15</t>
  </si>
  <si>
    <t>1.16</t>
  </si>
  <si>
    <t>1.17</t>
  </si>
  <si>
    <t>1.18</t>
  </si>
  <si>
    <t>BOMBA CENTRÍFUGA, MONOFÁSICA, 0,5 CV OU 0,49 HP, HM 6 A 20 M, Q 1,2 A 8,3 M3/H - FORNECIMENTO E INSTALAÇÃO. AF_12/2020</t>
  </si>
  <si>
    <t>Alimentação</t>
  </si>
  <si>
    <t>CHAVE DE BOIA AUTOMÁTICA SUPERIOR/INFERIOR 15A/250V - FORNECIMENTO E INSTALAÇÃO. AF_12/2020</t>
  </si>
  <si>
    <t>PAVIMENTAÇÕES EXTERNAS</t>
  </si>
  <si>
    <t>ILUMINAÇÃO EXTERNA</t>
  </si>
  <si>
    <t>DRENAGEM</t>
  </si>
  <si>
    <t>3.3</t>
  </si>
  <si>
    <t>3.4</t>
  </si>
  <si>
    <t>3.5</t>
  </si>
  <si>
    <t>3.6</t>
  </si>
  <si>
    <t>3.7</t>
  </si>
  <si>
    <t>3.8</t>
  </si>
  <si>
    <t>3.9</t>
  </si>
  <si>
    <t>3.10</t>
  </si>
  <si>
    <t>ALVENARIA DE TIJOLOS FURADOS ASSENTADOS E REJUNTADOS COM ARGAMASSA DE CIMENTO E AREIA NO TRAÇO 1:10 - 1 VEZ</t>
  </si>
  <si>
    <t>GRADIL NYLOFOR 3D, MALHA 20X5CM, Ø 5MM, PAINEL DE 250X203 CM, BELGO OU SIMILAR, INCLUSIVE POSTES (SECÇÃO 60X40MM E H=2,60M) E ACESSÓRIOS, REVESTIDO EM POLIESTER POR PROCESSO DE PINTURA ELETROSTÁTICA, COR VERDE</t>
  </si>
  <si>
    <t xml:space="preserve">GUARDA-CORPO EM TUBOS DE AÇO GALVANIZADO (ALTURA = 1.00), COM BARRAS VERTICAIS A CADA 2.00M (1 1/2"), BARRA HORIZONTAL INTERMEDIÁRIA (1 1/2") E BARRA HORIZONTAL SUPERIOR (1 1/2") </t>
  </si>
  <si>
    <t>LOCALIZAÇÃO: DISTRITO DE PIRANGI, ZONA RURAL, PALMARES/PE</t>
  </si>
  <si>
    <t>ADMINISTRAÇÃO LOCAL - ENGENHEIRO E ENCARREGADO DE OBRA</t>
  </si>
  <si>
    <t>Encarregado Geral, durante o prazo de 08 meses da obra (20h semanais; 04 semanas/mês; 08 meses = 640h);
Visitas semanais de engenheiro (2h semanais, 04 semanas/mês, 08 meses = 64h);</t>
  </si>
  <si>
    <t>PLANILHA ORÇAMENTÁRIA - PROPOSTAS DE PREÇOS</t>
  </si>
  <si>
    <t>FONTES DE PREÇOS: SIGILOSO</t>
  </si>
  <si>
    <t>DATA: SIGILOSA</t>
  </si>
  <si>
    <t>SIGILOSO</t>
  </si>
  <si>
    <t>DATA:</t>
  </si>
  <si>
    <t>(FONTE:SIGILOSA)</t>
  </si>
  <si>
    <t xml:space="preserve">DATA: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</si>
</sst>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&quot;-&quot;??_);_(@_)"/>
    <numFmt numFmtId="166" formatCode="_ &quot;R$&quot;\ * #,##0.00_ ;_ &quot;R$&quot;\ * \-#,##0.00_ ;_ &quot;R$&quot;\ * &quot;-&quot;??_ ;_ @_ "/>
    <numFmt numFmtId="167" formatCode="_-* #,##0.00_-;\-* #,##0.00_-;_-* &quot;-&quot;??_-;_-@"/>
    <numFmt numFmtId="168" formatCode="0.000"/>
    <numFmt numFmtId="169" formatCode="#,##0.00&quot; &quot;;&quot; (&quot;#,##0.00&quot;)&quot;;&quot; -&quot;#&quot; &quot;;@&quot; &quot;"/>
    <numFmt numFmtId="170" formatCode="_(* #,##0.00_);_(* \(#,##0.00\);_(* \-??_);_(@_)"/>
    <numFmt numFmtId="171" formatCode="#,##0.000"/>
  </numFmts>
  <fonts count="36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  <fill>
      <patternFill patternType="solid">
        <fgColor rgb="FFDDD9C3"/>
        <bgColor rgb="FFDDD9C3"/>
      </patternFill>
    </fill>
    <fill>
      <patternFill patternType="solid">
        <fgColor rgb="FFC6D9F0"/>
        <bgColor rgb="FFC6D9F0"/>
      </patternFill>
    </fill>
    <fill>
      <patternFill patternType="solid">
        <fgColor rgb="FFFFCC66"/>
        <bgColor rgb="FFFFCC66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6DDE8"/>
        <bgColor rgb="FFB6DDE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rgb="FFD6E3BC"/>
      </patternFill>
    </fill>
    <fill>
      <patternFill patternType="solid">
        <fgColor theme="0" tint="-0.14999847407452621"/>
        <bgColor rgb="FFFBD4B4"/>
      </patternFill>
    </fill>
    <fill>
      <patternFill patternType="solid">
        <fgColor theme="8" tint="0.39997558519241921"/>
        <bgColor rgb="FFD6E3BC"/>
      </patternFill>
    </fill>
    <fill>
      <patternFill patternType="solid">
        <fgColor theme="6" tint="0.59999389629810485"/>
        <bgColor rgb="FFC2D69B"/>
      </patternFill>
    </fill>
    <fill>
      <patternFill patternType="solid">
        <fgColor theme="6" tint="0.79998168889431442"/>
        <bgColor rgb="FFD6E3BC"/>
      </patternFill>
    </fill>
    <fill>
      <patternFill patternType="solid">
        <fgColor theme="0" tint="-4.9989318521683403E-2"/>
        <bgColor rgb="FFEAF1DD"/>
      </patternFill>
    </fill>
    <fill>
      <patternFill patternType="solid">
        <fgColor theme="0" tint="-4.9989318521683403E-2"/>
        <bgColor rgb="FFD6E3BC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9" tint="0.59999389629810485"/>
        <bgColor rgb="FFFFCC66"/>
      </patternFill>
    </fill>
    <fill>
      <patternFill patternType="solid">
        <fgColor theme="9" tint="0.59999389629810485"/>
        <bgColor rgb="FFD6E3BC"/>
      </patternFill>
    </fill>
    <fill>
      <patternFill patternType="solid">
        <fgColor theme="0" tint="-4.9989318521683403E-2"/>
        <bgColor rgb="FFFBD4B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EAF1D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8D8D8"/>
      </patternFill>
    </fill>
  </fills>
  <borders count="5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165" fontId="4" fillId="0" borderId="26" applyFill="0" applyBorder="0" applyAlignment="0" applyProtection="0"/>
    <xf numFmtId="0" fontId="3" fillId="0" borderId="26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26"/>
    <xf numFmtId="165" fontId="27" fillId="0" borderId="26" applyFont="0" applyFill="0" applyBorder="0" applyAlignment="0" applyProtection="0"/>
    <xf numFmtId="165" fontId="4" fillId="0" borderId="26" applyFont="0" applyFill="0" applyBorder="0" applyAlignment="0" applyProtection="0"/>
    <xf numFmtId="0" fontId="4" fillId="0" borderId="26"/>
    <xf numFmtId="0" fontId="28" fillId="0" borderId="26" applyNumberFormat="0" applyBorder="0" applyProtection="0"/>
    <xf numFmtId="169" fontId="29" fillId="0" borderId="26" applyBorder="0" applyProtection="0"/>
    <xf numFmtId="0" fontId="30" fillId="0" borderId="26"/>
    <xf numFmtId="0" fontId="31" fillId="0" borderId="26" applyNumberFormat="0" applyFill="0" applyBorder="0" applyAlignment="0" applyProtection="0"/>
    <xf numFmtId="170" fontId="4" fillId="0" borderId="26" applyFill="0" applyBorder="0" applyAlignment="0" applyProtection="0"/>
    <xf numFmtId="0" fontId="34" fillId="0" borderId="26"/>
    <xf numFmtId="0" fontId="2" fillId="0" borderId="26"/>
    <xf numFmtId="165" fontId="2" fillId="0" borderId="26" applyFont="0" applyFill="0" applyBorder="0" applyAlignment="0" applyProtection="0"/>
    <xf numFmtId="0" fontId="1" fillId="0" borderId="26"/>
    <xf numFmtId="44" fontId="1" fillId="0" borderId="26" applyFont="0" applyFill="0" applyBorder="0" applyAlignment="0" applyProtection="0"/>
    <xf numFmtId="166" fontId="1" fillId="0" borderId="26" applyFont="0" applyFill="0" applyBorder="0" applyAlignment="0" applyProtection="0"/>
    <xf numFmtId="0" fontId="1" fillId="0" borderId="26"/>
  </cellStyleXfs>
  <cellXfs count="33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51" xfId="0" applyFont="1" applyBorder="1"/>
    <xf numFmtId="0" fontId="6" fillId="21" borderId="42" xfId="0" applyFont="1" applyFill="1" applyBorder="1" applyAlignment="1">
      <alignment horizontal="center" wrapText="1"/>
    </xf>
    <xf numFmtId="0" fontId="6" fillId="22" borderId="42" xfId="0" applyFont="1" applyFill="1" applyBorder="1" applyAlignment="1">
      <alignment horizontal="center" wrapText="1"/>
    </xf>
    <xf numFmtId="0" fontId="6" fillId="0" borderId="42" xfId="0" applyFont="1" applyBorder="1" applyAlignment="1">
      <alignment horizontal="center"/>
    </xf>
    <xf numFmtId="0" fontId="6" fillId="0" borderId="42" xfId="0" applyFont="1" applyBorder="1"/>
    <xf numFmtId="0" fontId="6" fillId="17" borderId="55" xfId="0" applyFont="1" applyFill="1" applyBorder="1"/>
    <xf numFmtId="0" fontId="6" fillId="17" borderId="54" xfId="0" applyFont="1" applyFill="1" applyBorder="1"/>
    <xf numFmtId="0" fontId="7" fillId="0" borderId="42" xfId="0" applyFont="1" applyBorder="1" applyAlignment="1">
      <alignment horizontal="center"/>
    </xf>
    <xf numFmtId="0" fontId="7" fillId="0" borderId="42" xfId="0" applyFont="1" applyBorder="1"/>
    <xf numFmtId="2" fontId="7" fillId="0" borderId="42" xfId="0" applyNumberFormat="1" applyFont="1" applyBorder="1" applyAlignment="1">
      <alignment horizontal="center"/>
    </xf>
    <xf numFmtId="0" fontId="6" fillId="17" borderId="42" xfId="0" applyFont="1" applyFill="1" applyBorder="1" applyAlignment="1">
      <alignment horizontal="center"/>
    </xf>
    <xf numFmtId="2" fontId="6" fillId="17" borderId="42" xfId="0" applyNumberFormat="1" applyFont="1" applyFill="1" applyBorder="1" applyAlignment="1">
      <alignment horizontal="center"/>
    </xf>
    <xf numFmtId="0" fontId="11" fillId="0" borderId="0" xfId="0" applyFont="1"/>
    <xf numFmtId="0" fontId="7" fillId="0" borderId="42" xfId="0" applyFont="1" applyBorder="1" applyAlignment="1">
      <alignment wrapText="1"/>
    </xf>
    <xf numFmtId="2" fontId="10" fillId="21" borderId="42" xfId="0" applyNumberFormat="1" applyFont="1" applyFill="1" applyBorder="1" applyAlignment="1">
      <alignment horizontal="center"/>
    </xf>
    <xf numFmtId="2" fontId="10" fillId="22" borderId="42" xfId="0" applyNumberFormat="1" applyFont="1" applyFill="1" applyBorder="1" applyAlignment="1">
      <alignment horizontal="center"/>
    </xf>
    <xf numFmtId="43" fontId="7" fillId="0" borderId="0" xfId="4" applyFont="1" applyAlignment="1">
      <alignment horizontal="center"/>
    </xf>
    <xf numFmtId="43" fontId="7" fillId="0" borderId="0" xfId="4" applyFont="1"/>
    <xf numFmtId="43" fontId="12" fillId="0" borderId="0" xfId="4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0" fillId="22" borderId="16" xfId="0" applyFont="1" applyFill="1" applyBorder="1" applyAlignment="1">
      <alignment vertical="center" wrapText="1"/>
    </xf>
    <xf numFmtId="4" fontId="10" fillId="20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0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2" borderId="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4" fontId="10" fillId="4" borderId="9" xfId="0" applyNumberFormat="1" applyFont="1" applyFill="1" applyBorder="1" applyAlignment="1">
      <alignment horizontal="center" vertical="center"/>
    </xf>
    <xf numFmtId="4" fontId="10" fillId="5" borderId="9" xfId="0" applyNumberFormat="1" applyFont="1" applyFill="1" applyBorder="1" applyAlignment="1">
      <alignment horizontal="center" vertical="center"/>
    </xf>
    <xf numFmtId="4" fontId="10" fillId="2" borderId="9" xfId="0" applyNumberFormat="1" applyFont="1" applyFill="1" applyBorder="1" applyAlignment="1">
      <alignment horizontal="center" vertical="center" wrapText="1"/>
    </xf>
    <xf numFmtId="4" fontId="10" fillId="6" borderId="42" xfId="0" applyNumberFormat="1" applyFont="1" applyFill="1" applyBorder="1" applyAlignment="1">
      <alignment horizontal="center" vertical="center"/>
    </xf>
    <xf numFmtId="4" fontId="10" fillId="6" borderId="10" xfId="0" applyNumberFormat="1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4" fontId="10" fillId="0" borderId="11" xfId="0" applyNumberFormat="1" applyFont="1" applyBorder="1" applyAlignment="1">
      <alignment horizontal="center" vertical="center"/>
    </xf>
    <xf numFmtId="4" fontId="15" fillId="0" borderId="11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4" fontId="10" fillId="7" borderId="11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vertical="center"/>
    </xf>
    <xf numFmtId="49" fontId="10" fillId="8" borderId="11" xfId="0" applyNumberFormat="1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left" vertical="center"/>
    </xf>
    <xf numFmtId="4" fontId="10" fillId="8" borderId="11" xfId="0" applyNumberFormat="1" applyFont="1" applyFill="1" applyBorder="1" applyAlignment="1">
      <alignment horizontal="center" vertical="center"/>
    </xf>
    <xf numFmtId="4" fontId="10" fillId="8" borderId="10" xfId="0" applyNumberFormat="1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vertical="center"/>
    </xf>
    <xf numFmtId="49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4" fontId="10" fillId="4" borderId="11" xfId="0" applyNumberFormat="1" applyFont="1" applyFill="1" applyBorder="1" applyAlignment="1">
      <alignment horizontal="center" vertical="center"/>
    </xf>
    <xf numFmtId="4" fontId="15" fillId="9" borderId="11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vertical="center"/>
    </xf>
    <xf numFmtId="0" fontId="15" fillId="0" borderId="11" xfId="0" applyFont="1" applyBorder="1" applyAlignment="1">
      <alignment horizontal="right" vertical="center"/>
    </xf>
    <xf numFmtId="0" fontId="10" fillId="11" borderId="11" xfId="0" applyFont="1" applyFill="1" applyBorder="1" applyAlignment="1">
      <alignment horizontal="center" vertical="center"/>
    </xf>
    <xf numFmtId="0" fontId="15" fillId="11" borderId="11" xfId="0" applyFont="1" applyFill="1" applyBorder="1" applyAlignment="1">
      <alignment horizontal="right" vertical="center"/>
    </xf>
    <xf numFmtId="0" fontId="15" fillId="11" borderId="11" xfId="0" applyFont="1" applyFill="1" applyBorder="1" applyAlignment="1">
      <alignment horizontal="center" vertical="center"/>
    </xf>
    <xf numFmtId="4" fontId="15" fillId="11" borderId="11" xfId="0" applyNumberFormat="1" applyFont="1" applyFill="1" applyBorder="1" applyAlignment="1">
      <alignment horizontal="center" vertical="center"/>
    </xf>
    <xf numFmtId="4" fontId="10" fillId="11" borderId="11" xfId="0" applyNumberFormat="1" applyFont="1" applyFill="1" applyBorder="1" applyAlignment="1">
      <alignment horizontal="center" vertical="center"/>
    </xf>
    <xf numFmtId="0" fontId="15" fillId="11" borderId="10" xfId="0" applyFont="1" applyFill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11" borderId="26" xfId="0" applyFont="1" applyFill="1" applyBorder="1" applyAlignment="1">
      <alignment vertical="center"/>
    </xf>
    <xf numFmtId="0" fontId="15" fillId="0" borderId="11" xfId="0" applyFont="1" applyBorder="1" applyAlignment="1">
      <alignment horizontal="right" vertical="center" wrapText="1"/>
    </xf>
    <xf numFmtId="49" fontId="10" fillId="15" borderId="11" xfId="0" applyNumberFormat="1" applyFont="1" applyFill="1" applyBorder="1" applyAlignment="1">
      <alignment horizontal="center" vertical="center"/>
    </xf>
    <xf numFmtId="0" fontId="10" fillId="15" borderId="11" xfId="0" applyFont="1" applyFill="1" applyBorder="1" applyAlignment="1">
      <alignment horizontal="center" vertical="center"/>
    </xf>
    <xf numFmtId="4" fontId="10" fillId="15" borderId="11" xfId="0" applyNumberFormat="1" applyFont="1" applyFill="1" applyBorder="1" applyAlignment="1">
      <alignment horizontal="center" vertical="center"/>
    </xf>
    <xf numFmtId="4" fontId="10" fillId="15" borderId="10" xfId="0" applyNumberFormat="1" applyFont="1" applyFill="1" applyBorder="1" applyAlignment="1">
      <alignment horizontal="center" vertical="center"/>
    </xf>
    <xf numFmtId="0" fontId="10" fillId="15" borderId="10" xfId="0" applyFont="1" applyFill="1" applyBorder="1" applyAlignment="1">
      <alignment vertical="center"/>
    </xf>
    <xf numFmtId="0" fontId="15" fillId="16" borderId="0" xfId="0" applyFont="1" applyFill="1"/>
    <xf numFmtId="0" fontId="10" fillId="15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2" fontId="15" fillId="0" borderId="11" xfId="0" applyNumberFormat="1" applyFont="1" applyBorder="1" applyAlignment="1">
      <alignment horizontal="center" vertical="center"/>
    </xf>
    <xf numFmtId="4" fontId="15" fillId="10" borderId="1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0" fillId="13" borderId="10" xfId="0" applyFont="1" applyFill="1" applyBorder="1" applyAlignment="1">
      <alignment horizontal="center" vertical="center"/>
    </xf>
    <xf numFmtId="4" fontId="20" fillId="10" borderId="9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4" fontId="20" fillId="0" borderId="11" xfId="0" applyNumberFormat="1" applyFont="1" applyBorder="1" applyAlignment="1">
      <alignment horizontal="center" vertical="center"/>
    </xf>
    <xf numFmtId="0" fontId="15" fillId="26" borderId="26" xfId="0" applyFont="1" applyFill="1" applyBorder="1" applyAlignment="1">
      <alignment vertical="center"/>
    </xf>
    <xf numFmtId="10" fontId="10" fillId="25" borderId="11" xfId="0" applyNumberFormat="1" applyFont="1" applyFill="1" applyBorder="1" applyAlignment="1">
      <alignment horizontal="center" vertical="center"/>
    </xf>
    <xf numFmtId="0" fontId="15" fillId="17" borderId="0" xfId="0" applyFont="1" applyFill="1"/>
    <xf numFmtId="0" fontId="20" fillId="0" borderId="11" xfId="0" applyFont="1" applyBorder="1" applyAlignment="1">
      <alignment horizontal="justify" vertical="center" wrapText="1"/>
    </xf>
    <xf numFmtId="0" fontId="21" fillId="24" borderId="0" xfId="0" applyFont="1" applyFill="1" applyAlignment="1">
      <alignment vertical="center"/>
    </xf>
    <xf numFmtId="167" fontId="20" fillId="27" borderId="11" xfId="0" applyNumberFormat="1" applyFont="1" applyFill="1" applyBorder="1" applyAlignment="1">
      <alignment horizontal="center" vertical="center"/>
    </xf>
    <xf numFmtId="0" fontId="21" fillId="24" borderId="0" xfId="0" applyFont="1" applyFill="1"/>
    <xf numFmtId="10" fontId="20" fillId="3" borderId="11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justify" vertical="center" wrapText="1"/>
    </xf>
    <xf numFmtId="10" fontId="23" fillId="0" borderId="11" xfId="0" applyNumberFormat="1" applyFont="1" applyBorder="1" applyAlignment="1">
      <alignment horizontal="center" vertical="center"/>
    </xf>
    <xf numFmtId="10" fontId="23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167" fontId="20" fillId="3" borderId="11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vertical="center"/>
    </xf>
    <xf numFmtId="4" fontId="10" fillId="12" borderId="11" xfId="0" applyNumberFormat="1" applyFont="1" applyFill="1" applyBorder="1" applyAlignment="1">
      <alignment horizontal="center" vertical="center"/>
    </xf>
    <xf numFmtId="165" fontId="10" fillId="12" borderId="1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44" fontId="21" fillId="0" borderId="0" xfId="5" applyFont="1" applyAlignment="1">
      <alignment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0" fillId="0" borderId="48" xfId="0" applyFont="1" applyBorder="1" applyAlignment="1">
      <alignment horizontal="left" vertical="center"/>
    </xf>
    <xf numFmtId="49" fontId="16" fillId="0" borderId="26" xfId="0" applyNumberFormat="1" applyFont="1" applyBorder="1" applyAlignment="1">
      <alignment vertical="center"/>
    </xf>
    <xf numFmtId="49" fontId="16" fillId="0" borderId="49" xfId="0" applyNumberFormat="1" applyFont="1" applyBorder="1" applyAlignment="1">
      <alignment vertical="center"/>
    </xf>
    <xf numFmtId="0" fontId="20" fillId="0" borderId="50" xfId="0" applyFont="1" applyBorder="1" applyAlignment="1">
      <alignment horizontal="left" vertical="center"/>
    </xf>
    <xf numFmtId="0" fontId="16" fillId="0" borderId="51" xfId="0" applyFont="1" applyBorder="1" applyAlignment="1">
      <alignment wrapText="1"/>
    </xf>
    <xf numFmtId="0" fontId="16" fillId="0" borderId="52" xfId="0" applyFont="1" applyBorder="1" applyAlignment="1">
      <alignment wrapText="1"/>
    </xf>
    <xf numFmtId="0" fontId="20" fillId="0" borderId="0" xfId="0" applyFont="1" applyAlignment="1">
      <alignment horizontal="left" vertical="center"/>
    </xf>
    <xf numFmtId="0" fontId="20" fillId="10" borderId="9" xfId="0" applyFont="1" applyFill="1" applyBorder="1"/>
    <xf numFmtId="0" fontId="20" fillId="10" borderId="9" xfId="0" applyFont="1" applyFill="1" applyBorder="1" applyAlignment="1">
      <alignment horizontal="center"/>
    </xf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0" fontId="20" fillId="0" borderId="9" xfId="0" applyFont="1" applyBorder="1"/>
    <xf numFmtId="0" fontId="20" fillId="0" borderId="9" xfId="0" applyFont="1" applyBorder="1" applyAlignment="1">
      <alignment horizontal="center"/>
    </xf>
    <xf numFmtId="10" fontId="20" fillId="4" borderId="9" xfId="0" applyNumberFormat="1" applyFont="1" applyFill="1" applyBorder="1" applyAlignment="1">
      <alignment horizontal="center"/>
    </xf>
    <xf numFmtId="2" fontId="16" fillId="0" borderId="9" xfId="0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10" fontId="20" fillId="0" borderId="9" xfId="0" applyNumberFormat="1" applyFont="1" applyBorder="1" applyAlignment="1">
      <alignment horizontal="center"/>
    </xf>
    <xf numFmtId="168" fontId="23" fillId="0" borderId="0" xfId="0" applyNumberFormat="1" applyFont="1" applyAlignment="1">
      <alignment horizontal="left"/>
    </xf>
    <xf numFmtId="10" fontId="20" fillId="0" borderId="2" xfId="0" applyNumberFormat="1" applyFont="1" applyBorder="1" applyAlignment="1">
      <alignment horizontal="center"/>
    </xf>
    <xf numFmtId="0" fontId="20" fillId="10" borderId="29" xfId="0" applyFont="1" applyFill="1" applyBorder="1"/>
    <xf numFmtId="0" fontId="21" fillId="10" borderId="5" xfId="0" applyFont="1" applyFill="1" applyBorder="1" applyAlignment="1">
      <alignment horizontal="center"/>
    </xf>
    <xf numFmtId="0" fontId="10" fillId="0" borderId="0" xfId="0" applyFont="1"/>
    <xf numFmtId="0" fontId="17" fillId="0" borderId="0" xfId="0" applyFont="1" applyAlignment="1">
      <alignment horizontal="center"/>
    </xf>
    <xf numFmtId="0" fontId="21" fillId="0" borderId="32" xfId="0" applyFont="1" applyBorder="1"/>
    <xf numFmtId="0" fontId="21" fillId="0" borderId="33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20" fillId="0" borderId="0" xfId="0" applyFont="1"/>
    <xf numFmtId="0" fontId="21" fillId="0" borderId="35" xfId="0" applyFont="1" applyBorder="1"/>
    <xf numFmtId="0" fontId="21" fillId="0" borderId="36" xfId="0" applyFont="1" applyBorder="1" applyAlignment="1">
      <alignment horizontal="center"/>
    </xf>
    <xf numFmtId="0" fontId="21" fillId="0" borderId="37" xfId="0" applyFont="1" applyBorder="1"/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10" fillId="22" borderId="15" xfId="0" applyFont="1" applyFill="1" applyBorder="1" applyAlignment="1">
      <alignment vertical="center" wrapText="1"/>
    </xf>
    <xf numFmtId="49" fontId="20" fillId="28" borderId="11" xfId="0" applyNumberFormat="1" applyFont="1" applyFill="1" applyBorder="1" applyAlignment="1">
      <alignment horizontal="center" vertical="center" wrapText="1"/>
    </xf>
    <xf numFmtId="0" fontId="20" fillId="28" borderId="11" xfId="0" applyFont="1" applyFill="1" applyBorder="1" applyAlignment="1">
      <alignment horizontal="justify" vertical="center" wrapText="1"/>
    </xf>
    <xf numFmtId="4" fontId="20" fillId="28" borderId="11" xfId="0" applyNumberFormat="1" applyFont="1" applyFill="1" applyBorder="1" applyAlignment="1">
      <alignment horizontal="center" vertical="center"/>
    </xf>
    <xf numFmtId="49" fontId="20" fillId="28" borderId="11" xfId="0" applyNumberFormat="1" applyFont="1" applyFill="1" applyBorder="1" applyAlignment="1">
      <alignment horizontal="center" vertical="center"/>
    </xf>
    <xf numFmtId="4" fontId="20" fillId="29" borderId="11" xfId="0" applyNumberFormat="1" applyFont="1" applyFill="1" applyBorder="1" applyAlignment="1">
      <alignment horizontal="center" vertical="center"/>
    </xf>
    <xf numFmtId="167" fontId="22" fillId="29" borderId="9" xfId="0" applyNumberFormat="1" applyFont="1" applyFill="1" applyBorder="1" applyAlignment="1">
      <alignment horizontal="center" vertical="center"/>
    </xf>
    <xf numFmtId="10" fontId="22" fillId="0" borderId="9" xfId="0" applyNumberFormat="1" applyFont="1" applyBorder="1" applyAlignment="1">
      <alignment horizontal="center" vertical="center"/>
    </xf>
    <xf numFmtId="10" fontId="22" fillId="30" borderId="11" xfId="0" applyNumberFormat="1" applyFont="1" applyFill="1" applyBorder="1" applyAlignment="1">
      <alignment horizontal="center" vertical="center"/>
    </xf>
    <xf numFmtId="10" fontId="23" fillId="30" borderId="11" xfId="0" applyNumberFormat="1" applyFont="1" applyFill="1" applyBorder="1" applyAlignment="1">
      <alignment horizontal="center" vertical="center"/>
    </xf>
    <xf numFmtId="10" fontId="22" fillId="31" borderId="11" xfId="0" applyNumberFormat="1" applyFont="1" applyFill="1" applyBorder="1" applyAlignment="1">
      <alignment horizontal="center" vertical="center"/>
    </xf>
    <xf numFmtId="0" fontId="10" fillId="32" borderId="11" xfId="0" applyFont="1" applyFill="1" applyBorder="1" applyAlignment="1">
      <alignment horizontal="center" vertical="center" wrapText="1"/>
    </xf>
    <xf numFmtId="0" fontId="10" fillId="33" borderId="11" xfId="0" applyFont="1" applyFill="1" applyBorder="1" applyAlignment="1">
      <alignment horizontal="justify" vertical="center" wrapText="1"/>
    </xf>
    <xf numFmtId="4" fontId="10" fillId="32" borderId="11" xfId="0" applyNumberFormat="1" applyFont="1" applyFill="1" applyBorder="1" applyAlignment="1">
      <alignment horizontal="center" vertical="center"/>
    </xf>
    <xf numFmtId="0" fontId="15" fillId="32" borderId="10" xfId="0" applyFont="1" applyFill="1" applyBorder="1" applyAlignment="1">
      <alignment vertical="center"/>
    </xf>
    <xf numFmtId="167" fontId="10" fillId="34" borderId="11" xfId="0" applyNumberFormat="1" applyFont="1" applyFill="1" applyBorder="1" applyAlignment="1">
      <alignment horizontal="center" vertical="center"/>
    </xf>
    <xf numFmtId="0" fontId="15" fillId="23" borderId="0" xfId="0" applyFont="1" applyFill="1"/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10" fontId="10" fillId="35" borderId="11" xfId="3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/>
    <xf numFmtId="4" fontId="15" fillId="14" borderId="11" xfId="0" applyNumberFormat="1" applyFont="1" applyFill="1" applyBorder="1" applyAlignment="1">
      <alignment horizontal="center" vertical="center"/>
    </xf>
    <xf numFmtId="0" fontId="15" fillId="11" borderId="11" xfId="0" applyFont="1" applyFill="1" applyBorder="1" applyAlignment="1">
      <alignment horizontal="right" vertical="center" wrapText="1"/>
    </xf>
    <xf numFmtId="4" fontId="10" fillId="36" borderId="1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6" fillId="0" borderId="0" xfId="0" applyFont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5" fillId="0" borderId="15" xfId="0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4" fontId="10" fillId="0" borderId="15" xfId="0" applyNumberFormat="1" applyFont="1" applyBorder="1" applyAlignment="1">
      <alignment horizontal="center" vertical="center"/>
    </xf>
    <xf numFmtId="4" fontId="15" fillId="0" borderId="16" xfId="0" applyNumberFormat="1" applyFont="1" applyBorder="1" applyAlignment="1">
      <alignment horizontal="center" vertical="center"/>
    </xf>
    <xf numFmtId="0" fontId="10" fillId="36" borderId="11" xfId="0" applyFont="1" applyFill="1" applyBorder="1" applyAlignment="1">
      <alignment horizontal="center" vertical="center"/>
    </xf>
    <xf numFmtId="4" fontId="15" fillId="36" borderId="11" xfId="0" applyNumberFormat="1" applyFont="1" applyFill="1" applyBorder="1" applyAlignment="1">
      <alignment horizontal="center" vertical="center"/>
    </xf>
    <xf numFmtId="0" fontId="10" fillId="36" borderId="26" xfId="0" applyFont="1" applyFill="1" applyBorder="1" applyAlignment="1">
      <alignment horizontal="center" vertical="center"/>
    </xf>
    <xf numFmtId="0" fontId="15" fillId="36" borderId="26" xfId="0" applyFont="1" applyFill="1" applyBorder="1" applyAlignment="1">
      <alignment vertical="center"/>
    </xf>
    <xf numFmtId="0" fontId="15" fillId="14" borderId="0" xfId="0" applyFont="1" applyFill="1"/>
    <xf numFmtId="4" fontId="10" fillId="14" borderId="11" xfId="0" applyNumberFormat="1" applyFont="1" applyFill="1" applyBorder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15" fillId="14" borderId="0" xfId="0" applyFont="1" applyFill="1" applyAlignment="1">
      <alignment vertical="center"/>
    </xf>
    <xf numFmtId="4" fontId="10" fillId="14" borderId="0" xfId="0" applyNumberFormat="1" applyFont="1" applyFill="1" applyAlignment="1">
      <alignment horizontal="center" vertical="center"/>
    </xf>
    <xf numFmtId="4" fontId="15" fillId="14" borderId="0" xfId="0" applyNumberFormat="1" applyFont="1" applyFill="1" applyAlignment="1">
      <alignment horizontal="center" vertical="center"/>
    </xf>
    <xf numFmtId="0" fontId="10" fillId="0" borderId="11" xfId="0" applyFont="1" applyBorder="1" applyAlignment="1">
      <alignment horizontal="right" vertical="center" wrapText="1"/>
    </xf>
    <xf numFmtId="0" fontId="10" fillId="14" borderId="0" xfId="0" applyFont="1" applyFill="1" applyAlignment="1">
      <alignment horizontal="center"/>
    </xf>
    <xf numFmtId="10" fontId="20" fillId="3" borderId="26" xfId="0" applyNumberFormat="1" applyFont="1" applyFill="1" applyBorder="1" applyAlignment="1">
      <alignment horizontal="center" vertical="center"/>
    </xf>
    <xf numFmtId="0" fontId="20" fillId="14" borderId="11" xfId="0" applyFont="1" applyFill="1" applyBorder="1" applyAlignment="1">
      <alignment horizontal="center" vertical="center"/>
    </xf>
    <xf numFmtId="0" fontId="20" fillId="14" borderId="11" xfId="0" applyFont="1" applyFill="1" applyBorder="1" applyAlignment="1">
      <alignment horizontal="justify" vertical="center" wrapText="1"/>
    </xf>
    <xf numFmtId="10" fontId="22" fillId="37" borderId="11" xfId="0" applyNumberFormat="1" applyFont="1" applyFill="1" applyBorder="1" applyAlignment="1">
      <alignment horizontal="center" vertical="center"/>
    </xf>
    <xf numFmtId="10" fontId="23" fillId="37" borderId="11" xfId="0" applyNumberFormat="1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31" xfId="0" applyFont="1" applyBorder="1" applyAlignment="1">
      <alignment horizontal="justify" vertical="center" wrapText="1"/>
    </xf>
    <xf numFmtId="10" fontId="15" fillId="26" borderId="26" xfId="0" applyNumberFormat="1" applyFont="1" applyFill="1" applyBorder="1" applyAlignment="1">
      <alignment vertical="center"/>
    </xf>
    <xf numFmtId="10" fontId="15" fillId="35" borderId="11" xfId="3" applyNumberFormat="1" applyFont="1" applyFill="1" applyBorder="1" applyAlignment="1">
      <alignment horizontal="center" vertical="center"/>
    </xf>
    <xf numFmtId="4" fontId="15" fillId="32" borderId="10" xfId="0" applyNumberFormat="1" applyFont="1" applyFill="1" applyBorder="1" applyAlignment="1">
      <alignment vertical="center"/>
    </xf>
    <xf numFmtId="3" fontId="15" fillId="0" borderId="11" xfId="0" applyNumberFormat="1" applyFont="1" applyBorder="1" applyAlignment="1">
      <alignment horizontal="center" vertical="center"/>
    </xf>
    <xf numFmtId="0" fontId="10" fillId="11" borderId="11" xfId="0" applyFont="1" applyFill="1" applyBorder="1" applyAlignment="1">
      <alignment horizontal="right" vertical="center" wrapText="1"/>
    </xf>
    <xf numFmtId="0" fontId="33" fillId="0" borderId="0" xfId="0" applyFont="1" applyAlignment="1">
      <alignment vertical="center"/>
    </xf>
    <xf numFmtId="4" fontId="33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/>
    </xf>
    <xf numFmtId="4" fontId="10" fillId="36" borderId="11" xfId="0" quotePrefix="1" applyNumberFormat="1" applyFont="1" applyFill="1" applyBorder="1" applyAlignment="1">
      <alignment horizontal="center" vertical="center"/>
    </xf>
    <xf numFmtId="0" fontId="35" fillId="0" borderId="0" xfId="0" applyFont="1"/>
    <xf numFmtId="0" fontId="10" fillId="0" borderId="0" xfId="0" applyFont="1" applyAlignment="1">
      <alignment horizontal="center" wrapText="1"/>
    </xf>
    <xf numFmtId="171" fontId="15" fillId="0" borderId="11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justify" vertical="center" wrapText="1"/>
    </xf>
    <xf numFmtId="0" fontId="10" fillId="0" borderId="27" xfId="0" applyFont="1" applyBorder="1" applyAlignment="1">
      <alignment horizontal="center" vertical="center"/>
    </xf>
    <xf numFmtId="4" fontId="10" fillId="36" borderId="15" xfId="0" applyNumberFormat="1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justify" vertical="center" wrapText="1"/>
    </xf>
    <xf numFmtId="49" fontId="10" fillId="8" borderId="10" xfId="0" applyNumberFormat="1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11" borderId="10" xfId="0" applyFont="1" applyFill="1" applyBorder="1" applyAlignment="1">
      <alignment horizontal="center" vertical="center"/>
    </xf>
    <xf numFmtId="0" fontId="15" fillId="11" borderId="26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49" fontId="10" fillId="15" borderId="10" xfId="0" applyNumberFormat="1" applyFont="1" applyFill="1" applyBorder="1" applyAlignment="1">
      <alignment horizontal="center" vertical="center"/>
    </xf>
    <xf numFmtId="0" fontId="15" fillId="14" borderId="0" xfId="0" applyFont="1" applyFill="1" applyAlignment="1">
      <alignment horizontal="center" vertical="center"/>
    </xf>
    <xf numFmtId="0" fontId="15" fillId="36" borderId="26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10" fillId="0" borderId="11" xfId="0" quotePrefix="1" applyFont="1" applyBorder="1" applyAlignment="1">
      <alignment horizontal="center" vertical="center"/>
    </xf>
    <xf numFmtId="0" fontId="10" fillId="0" borderId="11" xfId="0" applyFont="1" applyBorder="1" applyAlignment="1">
      <alignment horizontal="justify" vertical="center" wrapText="1"/>
    </xf>
    <xf numFmtId="0" fontId="10" fillId="39" borderId="11" xfId="0" applyFont="1" applyFill="1" applyBorder="1" applyAlignment="1">
      <alignment horizontal="center" vertical="center"/>
    </xf>
    <xf numFmtId="0" fontId="10" fillId="39" borderId="11" xfId="0" applyFont="1" applyFill="1" applyBorder="1" applyAlignment="1">
      <alignment horizontal="justify" vertical="center" wrapText="1"/>
    </xf>
    <xf numFmtId="4" fontId="10" fillId="39" borderId="11" xfId="0" applyNumberFormat="1" applyFont="1" applyFill="1" applyBorder="1" applyAlignment="1">
      <alignment horizontal="center" vertical="center"/>
    </xf>
    <xf numFmtId="0" fontId="15" fillId="39" borderId="10" xfId="0" applyFont="1" applyFill="1" applyBorder="1" applyAlignment="1">
      <alignment horizontal="center" vertical="center"/>
    </xf>
    <xf numFmtId="0" fontId="10" fillId="39" borderId="10" xfId="0" applyFont="1" applyFill="1" applyBorder="1" applyAlignment="1">
      <alignment horizontal="center" vertical="center"/>
    </xf>
    <xf numFmtId="0" fontId="15" fillId="39" borderId="10" xfId="0" applyFont="1" applyFill="1" applyBorder="1" applyAlignment="1">
      <alignment vertical="center"/>
    </xf>
    <xf numFmtId="0" fontId="15" fillId="38" borderId="0" xfId="0" applyFont="1" applyFill="1"/>
    <xf numFmtId="4" fontId="15" fillId="39" borderId="11" xfId="0" applyNumberFormat="1" applyFont="1" applyFill="1" applyBorder="1" applyAlignment="1">
      <alignment horizontal="center" vertical="center"/>
    </xf>
    <xf numFmtId="0" fontId="15" fillId="38" borderId="0" xfId="0" applyFont="1" applyFill="1" applyAlignment="1">
      <alignment horizontal="center" vertical="center"/>
    </xf>
    <xf numFmtId="4" fontId="10" fillId="38" borderId="11" xfId="0" applyNumberFormat="1" applyFont="1" applyFill="1" applyBorder="1" applyAlignment="1">
      <alignment horizontal="center" vertical="center"/>
    </xf>
    <xf numFmtId="0" fontId="10" fillId="38" borderId="0" xfId="0" applyFont="1" applyFill="1" applyAlignment="1">
      <alignment horizontal="center" vertical="center"/>
    </xf>
    <xf numFmtId="0" fontId="15" fillId="38" borderId="0" xfId="0" applyFont="1" applyFill="1" applyAlignment="1">
      <alignment vertical="center"/>
    </xf>
    <xf numFmtId="4" fontId="10" fillId="38" borderId="0" xfId="0" applyNumberFormat="1" applyFont="1" applyFill="1" applyAlignment="1">
      <alignment horizontal="center" vertical="center"/>
    </xf>
    <xf numFmtId="4" fontId="15" fillId="38" borderId="0" xfId="0" applyNumberFormat="1" applyFont="1" applyFill="1" applyAlignment="1">
      <alignment horizontal="center" vertical="center"/>
    </xf>
    <xf numFmtId="0" fontId="15" fillId="38" borderId="26" xfId="0" applyFont="1" applyFill="1" applyBorder="1" applyAlignment="1">
      <alignment horizontal="center" vertical="center"/>
    </xf>
    <xf numFmtId="0" fontId="15" fillId="38" borderId="26" xfId="0" applyFont="1" applyFill="1" applyBorder="1" applyAlignment="1">
      <alignment vertical="center"/>
    </xf>
    <xf numFmtId="0" fontId="15" fillId="38" borderId="0" xfId="0" applyFont="1" applyFill="1" applyAlignment="1">
      <alignment horizontal="center" wrapText="1"/>
    </xf>
    <xf numFmtId="0" fontId="10" fillId="38" borderId="11" xfId="0" applyFont="1" applyFill="1" applyBorder="1" applyAlignment="1">
      <alignment horizontal="justify" vertical="center" wrapText="1"/>
    </xf>
    <xf numFmtId="4" fontId="10" fillId="39" borderId="1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right" vertical="center" wrapText="1"/>
    </xf>
    <xf numFmtId="4" fontId="10" fillId="3" borderId="6" xfId="0" applyNumberFormat="1" applyFont="1" applyFill="1" applyBorder="1" applyAlignment="1">
      <alignment horizontal="center" vertical="center"/>
    </xf>
    <xf numFmtId="0" fontId="15" fillId="0" borderId="7" xfId="0" applyFont="1" applyBorder="1"/>
    <xf numFmtId="0" fontId="15" fillId="0" borderId="8" xfId="0" applyFont="1" applyBorder="1"/>
    <xf numFmtId="0" fontId="10" fillId="23" borderId="12" xfId="0" applyFont="1" applyFill="1" applyBorder="1" applyAlignment="1">
      <alignment horizontal="center" vertical="center" wrapText="1"/>
    </xf>
    <xf numFmtId="0" fontId="15" fillId="23" borderId="13" xfId="0" applyFont="1" applyFill="1" applyBorder="1"/>
    <xf numFmtId="0" fontId="15" fillId="23" borderId="14" xfId="0" applyFont="1" applyFill="1" applyBorder="1"/>
    <xf numFmtId="0" fontId="10" fillId="0" borderId="1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3" xfId="0" applyFont="1" applyBorder="1"/>
    <xf numFmtId="0" fontId="10" fillId="0" borderId="0" xfId="0" applyFont="1" applyAlignment="1">
      <alignment horizontal="center" vertical="center"/>
    </xf>
    <xf numFmtId="0" fontId="15" fillId="0" borderId="0" xfId="0" applyFont="1"/>
    <xf numFmtId="0" fontId="10" fillId="2" borderId="1" xfId="0" applyFont="1" applyFill="1" applyBorder="1" applyAlignment="1">
      <alignment horizontal="right" vertical="center"/>
    </xf>
    <xf numFmtId="0" fontId="15" fillId="0" borderId="4" xfId="0" applyFont="1" applyBorder="1"/>
    <xf numFmtId="0" fontId="20" fillId="28" borderId="17" xfId="0" applyFont="1" applyFill="1" applyBorder="1" applyAlignment="1">
      <alignment horizontal="center" vertical="center"/>
    </xf>
    <xf numFmtId="0" fontId="15" fillId="20" borderId="18" xfId="0" applyFont="1" applyFill="1" applyBorder="1"/>
    <xf numFmtId="0" fontId="15" fillId="20" borderId="19" xfId="0" applyFont="1" applyFill="1" applyBorder="1"/>
    <xf numFmtId="0" fontId="15" fillId="20" borderId="20" xfId="0" applyFont="1" applyFill="1" applyBorder="1"/>
    <xf numFmtId="0" fontId="15" fillId="20" borderId="21" xfId="0" applyFont="1" applyFill="1" applyBorder="1"/>
    <xf numFmtId="0" fontId="15" fillId="20" borderId="22" xfId="0" applyFont="1" applyFill="1" applyBorder="1"/>
    <xf numFmtId="0" fontId="18" fillId="4" borderId="1" xfId="0" applyFont="1" applyFill="1" applyBorder="1" applyAlignment="1">
      <alignment horizontal="center" vertical="center"/>
    </xf>
    <xf numFmtId="0" fontId="19" fillId="0" borderId="2" xfId="0" applyFont="1" applyBorder="1"/>
    <xf numFmtId="0" fontId="19" fillId="0" borderId="3" xfId="0" applyFont="1" applyBorder="1"/>
    <xf numFmtId="164" fontId="18" fillId="10" borderId="1" xfId="0" applyNumberFormat="1" applyFont="1" applyFill="1" applyBorder="1" applyAlignment="1">
      <alignment horizontal="center" vertical="center"/>
    </xf>
    <xf numFmtId="164" fontId="18" fillId="10" borderId="30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30" xfId="0" applyFont="1" applyBorder="1"/>
    <xf numFmtId="0" fontId="20" fillId="4" borderId="40" xfId="0" applyFont="1" applyFill="1" applyBorder="1" applyAlignment="1">
      <alignment horizontal="center" vertical="center"/>
    </xf>
    <xf numFmtId="0" fontId="15" fillId="0" borderId="41" xfId="0" applyFont="1" applyBorder="1"/>
    <xf numFmtId="0" fontId="20" fillId="4" borderId="40" xfId="0" applyFont="1" applyFill="1" applyBorder="1" applyAlignment="1">
      <alignment horizontal="center" vertical="center" wrapText="1"/>
    </xf>
    <xf numFmtId="4" fontId="20" fillId="4" borderId="1" xfId="0" applyNumberFormat="1" applyFont="1" applyFill="1" applyBorder="1" applyAlignment="1">
      <alignment horizontal="center" vertical="center"/>
    </xf>
    <xf numFmtId="4" fontId="20" fillId="4" borderId="30" xfId="0" applyNumberFormat="1" applyFont="1" applyFill="1" applyBorder="1" applyAlignment="1">
      <alignment horizontal="center" vertical="center"/>
    </xf>
    <xf numFmtId="0" fontId="20" fillId="28" borderId="24" xfId="0" applyFont="1" applyFill="1" applyBorder="1" applyAlignment="1">
      <alignment horizontal="center" vertical="center"/>
    </xf>
    <xf numFmtId="0" fontId="15" fillId="20" borderId="31" xfId="0" applyFont="1" applyFill="1" applyBorder="1"/>
    <xf numFmtId="0" fontId="15" fillId="24" borderId="23" xfId="0" applyFont="1" applyFill="1" applyBorder="1"/>
    <xf numFmtId="0" fontId="15" fillId="24" borderId="28" xfId="0" applyFont="1" applyFill="1" applyBorder="1"/>
    <xf numFmtId="0" fontId="10" fillId="0" borderId="17" xfId="0" applyFont="1" applyBorder="1" applyAlignment="1">
      <alignment horizontal="center" vertical="center"/>
    </xf>
    <xf numFmtId="0" fontId="15" fillId="0" borderId="18" xfId="0" applyFont="1" applyBorder="1"/>
    <xf numFmtId="0" fontId="15" fillId="0" borderId="19" xfId="0" applyFont="1" applyBorder="1"/>
    <xf numFmtId="0" fontId="10" fillId="0" borderId="20" xfId="0" applyFont="1" applyBorder="1" applyAlignment="1">
      <alignment horizontal="center" vertical="center"/>
    </xf>
    <xf numFmtId="0" fontId="15" fillId="0" borderId="21" xfId="0" applyFont="1" applyBorder="1"/>
    <xf numFmtId="0" fontId="15" fillId="0" borderId="22" xfId="0" applyFont="1" applyBorder="1"/>
    <xf numFmtId="0" fontId="18" fillId="0" borderId="53" xfId="0" applyFont="1" applyBorder="1" applyAlignment="1">
      <alignment horizontal="center"/>
    </xf>
    <xf numFmtId="0" fontId="26" fillId="0" borderId="55" xfId="0" applyFont="1" applyBorder="1"/>
    <xf numFmtId="0" fontId="26" fillId="0" borderId="54" xfId="0" applyFont="1" applyBorder="1"/>
    <xf numFmtId="0" fontId="20" fillId="0" borderId="53" xfId="0" applyFont="1" applyBorder="1" applyAlignment="1">
      <alignment horizontal="center" wrapText="1"/>
    </xf>
    <xf numFmtId="0" fontId="21" fillId="0" borderId="55" xfId="0" applyFont="1" applyBorder="1"/>
    <xf numFmtId="0" fontId="21" fillId="0" borderId="54" xfId="0" applyFont="1" applyBorder="1"/>
    <xf numFmtId="0" fontId="21" fillId="0" borderId="0" xfId="0" applyFont="1" applyAlignment="1">
      <alignment horizontal="justify" vertical="top" wrapText="1"/>
    </xf>
    <xf numFmtId="0" fontId="21" fillId="0" borderId="0" xfId="0" applyFont="1" applyAlignment="1">
      <alignment horizontal="justify" vertical="top"/>
    </xf>
    <xf numFmtId="0" fontId="20" fillId="0" borderId="45" xfId="0" applyFont="1" applyBorder="1" applyAlignment="1">
      <alignment horizontal="justify" vertical="center" wrapText="1"/>
    </xf>
    <xf numFmtId="0" fontId="20" fillId="0" borderId="46" xfId="0" applyFont="1" applyBorder="1" applyAlignment="1">
      <alignment horizontal="justify" vertical="center" wrapText="1"/>
    </xf>
    <xf numFmtId="0" fontId="20" fillId="0" borderId="47" xfId="0" applyFont="1" applyBorder="1" applyAlignment="1">
      <alignment horizontal="justify" vertical="center" wrapText="1"/>
    </xf>
    <xf numFmtId="0" fontId="6" fillId="18" borderId="43" xfId="0" applyFont="1" applyFill="1" applyBorder="1" applyAlignment="1">
      <alignment horizontal="center" vertical="center"/>
    </xf>
    <xf numFmtId="0" fontId="6" fillId="18" borderId="44" xfId="0" applyFont="1" applyFill="1" applyBorder="1" applyAlignment="1">
      <alignment horizontal="center" vertical="center"/>
    </xf>
    <xf numFmtId="0" fontId="6" fillId="20" borderId="53" xfId="0" applyFont="1" applyFill="1" applyBorder="1" applyAlignment="1">
      <alignment horizontal="center"/>
    </xf>
    <xf numFmtId="0" fontId="6" fillId="20" borderId="54" xfId="0" applyFont="1" applyFill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6" fillId="19" borderId="53" xfId="0" applyFont="1" applyFill="1" applyBorder="1" applyAlignment="1">
      <alignment horizontal="center"/>
    </xf>
    <xf numFmtId="0" fontId="6" fillId="19" borderId="54" xfId="0" applyFont="1" applyFill="1" applyBorder="1" applyAlignment="1">
      <alignment horizontal="center"/>
    </xf>
    <xf numFmtId="0" fontId="10" fillId="17" borderId="53" xfId="0" applyFont="1" applyFill="1" applyBorder="1" applyAlignment="1">
      <alignment horizontal="center"/>
    </xf>
    <xf numFmtId="0" fontId="10" fillId="17" borderId="55" xfId="0" applyFont="1" applyFill="1" applyBorder="1" applyAlignment="1">
      <alignment horizontal="center"/>
    </xf>
    <xf numFmtId="0" fontId="10" fillId="17" borderId="54" xfId="0" applyFont="1" applyFill="1" applyBorder="1" applyAlignment="1">
      <alignment horizontal="center"/>
    </xf>
    <xf numFmtId="0" fontId="10" fillId="18" borderId="53" xfId="0" applyFont="1" applyFill="1" applyBorder="1" applyAlignment="1">
      <alignment horizontal="center"/>
    </xf>
    <xf numFmtId="0" fontId="10" fillId="18" borderId="54" xfId="0" applyFont="1" applyFill="1" applyBorder="1" applyAlignment="1">
      <alignment horizontal="center"/>
    </xf>
  </cellXfs>
  <cellStyles count="22">
    <cellStyle name="Excel Built-in Excel Built-in Excel Built-in Excel Built-in Excel Built-in Excel Built-in Excel Built-in Separador de milhares 4" xfId="11" xr:uid="{BC9DAB1C-AE18-46F4-88E4-194BB8878CDC}"/>
    <cellStyle name="Excel Built-in Normal" xfId="12" xr:uid="{3F405131-0A29-4870-974A-BC62DA506675}"/>
    <cellStyle name="Excel Built-in Normal 2" xfId="10" xr:uid="{093FF91A-2A65-4883-929F-920A5D01943D}"/>
    <cellStyle name="Hiperlink 2" xfId="13" xr:uid="{D215BB2F-785B-4DC2-8FEC-53A251556EF8}"/>
    <cellStyle name="Moeda" xfId="5" builtinId="4"/>
    <cellStyle name="Moeda 3" xfId="19" xr:uid="{EA62E31E-DC3B-4ADE-BFB0-30340BD7E2C9}"/>
    <cellStyle name="Moeda 4" xfId="20" xr:uid="{43D07C49-0BD1-4FC9-B5B8-519ED5B1A18F}"/>
    <cellStyle name="Normal" xfId="0" builtinId="0"/>
    <cellStyle name="Normal 11" xfId="21" xr:uid="{84085CFC-19FE-4568-9A97-9537D68D7E21}"/>
    <cellStyle name="Normal 11 2 2" xfId="2" xr:uid="{40C202C7-6CFA-4168-9B07-7FEB78BAADD6}"/>
    <cellStyle name="Normal 2" xfId="6" xr:uid="{F9618CB7-BB3F-42DA-B1CA-3601B9988C6A}"/>
    <cellStyle name="Normal 2 2 2" xfId="9" xr:uid="{5D20EE86-9A22-49D0-88E5-E87E33978616}"/>
    <cellStyle name="Normal 3" xfId="15" xr:uid="{4F475CD5-7E25-426A-91EF-E5EDABDBEE57}"/>
    <cellStyle name="Normal 4" xfId="16" xr:uid="{5C5C552F-EE91-4716-9B32-F4701DDEE99E}"/>
    <cellStyle name="Normal 5" xfId="18" xr:uid="{E38D8328-DEC1-4F04-BF15-C6FD5CD20A94}"/>
    <cellStyle name="Porcentagem" xfId="3" builtinId="5"/>
    <cellStyle name="Vírgula" xfId="4" builtinId="3"/>
    <cellStyle name="Vírgula 2" xfId="17" xr:uid="{91D958DE-8B7B-45EA-AFB2-D6D36D24ABA9}"/>
    <cellStyle name="Vírgula 2 2 2" xfId="14" xr:uid="{EAA0AEFB-99B9-49BA-AE5C-004999AB0EE8}"/>
    <cellStyle name="Vírgula 2 3" xfId="1" xr:uid="{43379D05-300B-4F48-9C23-7657CB9B4323}"/>
    <cellStyle name="Vírgula 4" xfId="7" xr:uid="{A4B69A34-607F-4C67-A6A5-23059C13CCF1}"/>
    <cellStyle name="Vírgula 5" xfId="8" xr:uid="{6C78BFD0-4079-447C-81B9-C8EB526B88F9}"/>
  </cellStyles>
  <dxfs count="0"/>
  <tableStyles count="0" defaultTableStyle="TableStyleMedium2" defaultPivotStyle="PivotStyleLight16"/>
  <colors>
    <mruColors>
      <color rgb="FF99FF33"/>
      <color rgb="FFFFE05B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31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1219200</xdr:colOff>
      <xdr:row>32</xdr:row>
      <xdr:rowOff>0</xdr:rowOff>
    </xdr:from>
    <xdr:ext cx="4352925" cy="7334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1\c\LECDEMOS\Hitaeng\PROJETOS\EMBASA\Ad-Feij&#227;o\BA-MENDES\Atrab1\LATIN\apg\Mc-APG\AT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sj1/OneDrive/&#193;rea%20de%20Trabalho/ATUALIZA&#199;&#195;O%20M&#218;LTIPLA%20-%20GIN&#193;SIO%20LIMOEIRO%20rev01/ATUALIZA&#199;&#195;O%20M&#218;LTIPLA%20-%20GIN&#193;SIO%20LIMOEIRO%20rev01/final/PLANILHA%20M&#218;LTIPLA%20V3%20-%20ginas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RC\OrcamentoLicitacao\2010\Quilombola%2024-05-10\AGRESTE\ORC%20Sinapi%20-ReV%2001\147-Or&#231;amento-Rede%20&#193;gua-AGRESTE_50mm-REV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PA\PROGRAMA%20&#193;GUA%20PARA%20TODOS%20-%20MIN-SDR\Projeto%20do%20MIN%20(CERB%20E%20CODEVASF)\Abastecimento\CORC\Usuarios\Marcus\SAA%20NovoHorizonte%20REV%20O1%20-%202806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%20Carlos/Desktop/ORCAMENTO%20AMPLIACAO%20CEMITERIO%20LAGOA%20DE%20PEDRA%201A%20ETAP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PA\PROGRAMA%20&#193;GUA%20PARA%20TODOS%20-%20MIN-SDR\Projeto%20do%20MIN%20(CERB%20E%20CODEVASF)\Abastecimento\Atrab\tecsan\MC-Calc\MC-E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P_01\Documents%20and%20Settings\Gespt\Meus%20documentos\termos%20de%20referencia\barragem%20sta%20luzia\ANEXO%20II%20_PLANILHAS%20DE%20OR&#199;AMENTO%20ESTIMADO\Or&#231;amento%20%20-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PA\PROGRAMA%20&#193;GUA%20PARA%20TODOS%20-%20MIN-SDR\Projeto%20do%20MIN%20(CERB%20E%20CODEVASF)\Abastecimento\CORC\OrcamentoLicitacao\2011\PAC%202%20-GRUPO%203\SAA%20INHAMBUPE\SIAA%20INHAMBUPE%20-FINAL%2020061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C_01\Dados%20Corc\Marcus\Amplia&#231;&#227;o%20do%20SAA%20de%20Taquarand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Downloads/Sec.%20Direitos%20Humanos/Ger&#234;ncia%20de%20Projetos/UFRPE/44.003%20-%20Pr&#233;dio%20de%206%20pavimentos/CD%20-%20VERS&#195;O%20FINAL25-09-07/PR&#201;DIO%20DE%206%20PAVIMENTOS/OR&#199;AMENTOS/orca-elet-refinaria%20por%20blo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KsKr"/>
      <sheetName val="Etapa Única"/>
      <sheetName val="Trans.2o. trecho"/>
      <sheetName val="Jacaraci"/>
      <sheetName val="Demanda-Total"/>
      <sheetName val="V reservação"/>
      <sheetName val="Pre dimensADUTORA"/>
      <sheetName val="Lista"/>
      <sheetName val="Zona A"/>
      <sheetName val="Zona B"/>
      <sheetName val="ETA-Mat"/>
      <sheetName val="Caracteristicas 1"/>
      <sheetName val="06.05"/>
      <sheetName val="Serviços"/>
    </sheetNames>
    <sheetDataSet>
      <sheetData sheetId="0" refreshError="1"/>
      <sheetData sheetId="1" refreshError="1"/>
      <sheetData sheetId="2" refreshError="1">
        <row r="125">
          <cell r="C125">
            <v>15.399999999999977</v>
          </cell>
          <cell r="E125">
            <v>19.659999999999968</v>
          </cell>
        </row>
        <row r="126">
          <cell r="C126">
            <v>15.542336341085161</v>
          </cell>
          <cell r="E126">
            <v>19.802336341085152</v>
          </cell>
        </row>
        <row r="127">
          <cell r="C127">
            <v>16.257148068197694</v>
          </cell>
          <cell r="E127">
            <v>20.517148068197685</v>
          </cell>
        </row>
        <row r="128">
          <cell r="C128">
            <v>17.518811323131445</v>
          </cell>
          <cell r="E128">
            <v>21.778811323131436</v>
          </cell>
        </row>
        <row r="129">
          <cell r="C129">
            <v>19.303780580867624</v>
          </cell>
          <cell r="E129">
            <v>23.563780580867615</v>
          </cell>
        </row>
        <row r="130">
          <cell r="C130">
            <v>21.598989322352281</v>
          </cell>
          <cell r="E130">
            <v>25.858989322352272</v>
          </cell>
        </row>
        <row r="131">
          <cell r="C131">
            <v>24.396686091835932</v>
          </cell>
          <cell r="E131">
            <v>28.656686091835923</v>
          </cell>
        </row>
        <row r="132">
          <cell r="C132">
            <v>27.42734006018452</v>
          </cell>
          <cell r="E132">
            <v>31.687340060184511</v>
          </cell>
        </row>
        <row r="133">
          <cell r="C133">
            <v>31.13573066002607</v>
          </cell>
          <cell r="E133">
            <v>35.395730660026061</v>
          </cell>
        </row>
        <row r="134">
          <cell r="C134">
            <v>35.325379219265528</v>
          </cell>
          <cell r="E134">
            <v>39.585379219265519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NOVO"/>
      <sheetName val="DADOS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M"/>
      <sheetName val="ListaS"/>
      <sheetName val="CRITÉRIOS"/>
      <sheetName val="SER"/>
      <sheetName val="MAT"/>
      <sheetName val="LIGAÇÕES DOMICILIARES (MAT)"/>
      <sheetName val="LIGAÇÕES DOMICILIARES (SER)"/>
      <sheetName val="Programações"/>
      <sheetName val="TOTAL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K13">
            <v>1.3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"/>
      <sheetName val="Mat"/>
      <sheetName val="Resumo"/>
      <sheetName val="CRONOGRAMA"/>
      <sheetName val="QCI"/>
      <sheetName val="Poço"/>
    </sheetNames>
    <sheetDataSet>
      <sheetData sheetId="0" refreshError="1">
        <row r="9">
          <cell r="E9">
            <v>1</v>
          </cell>
        </row>
        <row r="10">
          <cell r="I10">
            <v>1.07853764</v>
          </cell>
        </row>
        <row r="11">
          <cell r="I11">
            <v>1.2373000000000001</v>
          </cell>
        </row>
      </sheetData>
      <sheetData sheetId="1" refreshError="1">
        <row r="9">
          <cell r="J9">
            <v>1.07853764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COMPOSIÇÕES GERAL)"/>
      <sheetName val="(ORÇAMENTO GERAL)"/>
      <sheetName val="MEMORIA"/>
      <sheetName val="ORÇAMENTO"/>
      <sheetName val="CRONOGRAMA"/>
      <sheetName val="BDI_EDIFICACOES_26,53%_COM"/>
      <sheetName val="BDI_EDIFICACOES_20,50%_SEM"/>
      <sheetName val="_RESUMO COMPARATIVO_"/>
    </sheetNames>
    <sheetDataSet>
      <sheetData sheetId="0" refreshError="1"/>
      <sheetData sheetId="1">
        <row r="14">
          <cell r="A14" t="str">
            <v>1.0</v>
          </cell>
          <cell r="D14" t="str">
            <v>SERVIÇOS PRELIMINARES</v>
          </cell>
          <cell r="N14">
            <v>21999.15</v>
          </cell>
          <cell r="Q14">
            <v>21709.9</v>
          </cell>
        </row>
        <row r="16">
          <cell r="A16" t="str">
            <v>1.1</v>
          </cell>
          <cell r="B16" t="str">
            <v>SINAPI</v>
          </cell>
          <cell r="C16" t="str">
            <v>4813</v>
          </cell>
          <cell r="D16" t="str">
            <v>PLACA DE OBRA (PARA CONSTRUCAO CIVIL) EM CHAPA GALVANIZADA *N. 22*, ADESIVADA, DE *2,0 X 1,125* M - INCLUSVE INSTALAÇÃO</v>
          </cell>
          <cell r="E16" t="str">
            <v>M2</v>
          </cell>
          <cell r="K16">
            <v>2</v>
          </cell>
          <cell r="L16">
            <v>200</v>
          </cell>
          <cell r="M16">
            <v>253.06</v>
          </cell>
          <cell r="N16">
            <v>506.12</v>
          </cell>
          <cell r="O16">
            <v>200</v>
          </cell>
          <cell r="P16">
            <v>241</v>
          </cell>
          <cell r="Q16">
            <v>482</v>
          </cell>
        </row>
        <row r="17">
          <cell r="D17" t="str">
            <v>Placa da obra padrão municipal</v>
          </cell>
        </row>
        <row r="18">
          <cell r="G18">
            <v>2</v>
          </cell>
          <cell r="H18">
            <v>1</v>
          </cell>
          <cell r="J18">
            <v>2</v>
          </cell>
        </row>
        <row r="20">
          <cell r="D20" t="str">
            <v>Total item 1.1</v>
          </cell>
          <cell r="J20">
            <v>2</v>
          </cell>
        </row>
        <row r="22">
          <cell r="A22" t="str">
            <v>1.2</v>
          </cell>
          <cell r="B22" t="str">
            <v>SINAPI</v>
          </cell>
          <cell r="C22" t="str">
            <v>98459</v>
          </cell>
          <cell r="D22" t="str">
            <v>TAPUME COM TELHA METÁLICA. AF_05/2018</v>
          </cell>
          <cell r="E22" t="str">
            <v>M2</v>
          </cell>
          <cell r="K22">
            <v>120</v>
          </cell>
          <cell r="L22">
            <v>76.64</v>
          </cell>
          <cell r="M22">
            <v>96.97</v>
          </cell>
          <cell r="N22">
            <v>11636.4</v>
          </cell>
          <cell r="O22">
            <v>78.28</v>
          </cell>
          <cell r="P22">
            <v>94.33</v>
          </cell>
          <cell r="Q22">
            <v>11319.6</v>
          </cell>
        </row>
        <row r="23">
          <cell r="D23" t="str">
            <v>Isolamento do Pátio frente ao Cemitério</v>
          </cell>
        </row>
        <row r="24">
          <cell r="D24" t="str">
            <v>frente</v>
          </cell>
          <cell r="G24">
            <v>40</v>
          </cell>
          <cell r="I24">
            <v>2</v>
          </cell>
          <cell r="J24">
            <v>80</v>
          </cell>
        </row>
        <row r="25">
          <cell r="D25" t="str">
            <v>lateral direita</v>
          </cell>
          <cell r="G25">
            <v>20</v>
          </cell>
          <cell r="I25">
            <v>2</v>
          </cell>
          <cell r="J25">
            <v>40</v>
          </cell>
        </row>
        <row r="26">
          <cell r="D26" t="str">
            <v>Total item 1.2</v>
          </cell>
          <cell r="J26">
            <v>120</v>
          </cell>
        </row>
        <row r="28">
          <cell r="A28" t="str">
            <v>1.3</v>
          </cell>
          <cell r="B28" t="str">
            <v>SINAPI</v>
          </cell>
          <cell r="C28" t="str">
            <v>93583</v>
          </cell>
          <cell r="D28" t="str">
            <v>EXECUÇÃO DE DEPÓSITO, CENTRAL DE FÔRMAS, PRODUÇÃO DE ARGAMASSA E/OU CONCRETO EM CANTEIRO DE OBRA, COM PAREDES DE MADEIRA COMPENSADA 10MM, NÃO INCLUSO MOBILIÁRIO E EQUIPAMENTOS. AF_04/2016</v>
          </cell>
          <cell r="E28" t="str">
            <v>M2</v>
          </cell>
          <cell r="K28">
            <v>12</v>
          </cell>
          <cell r="L28">
            <v>348.58</v>
          </cell>
          <cell r="M28">
            <v>441.06</v>
          </cell>
          <cell r="N28">
            <v>5292.72</v>
          </cell>
          <cell r="O28">
            <v>358.03</v>
          </cell>
          <cell r="P28">
            <v>431.43</v>
          </cell>
          <cell r="Q28">
            <v>5177.16</v>
          </cell>
        </row>
        <row r="29">
          <cell r="D29" t="str">
            <v>Depósito do canteiro de obra</v>
          </cell>
          <cell r="G29">
            <v>6</v>
          </cell>
          <cell r="H29">
            <v>2</v>
          </cell>
          <cell r="J29">
            <v>12</v>
          </cell>
        </row>
        <row r="31">
          <cell r="D31" t="str">
            <v>Total item 1.3</v>
          </cell>
          <cell r="J31">
            <v>12</v>
          </cell>
        </row>
        <row r="33">
          <cell r="A33" t="str">
            <v>1.4</v>
          </cell>
          <cell r="B33" t="str">
            <v>EMLURB</v>
          </cell>
          <cell r="C33" t="str">
            <v>03.01.050</v>
          </cell>
          <cell r="D33" t="str">
            <v>RETIRADA DE ESQUADRIAS DE MADEIRA OU METALICAS</v>
          </cell>
          <cell r="E33" t="str">
            <v>M2</v>
          </cell>
          <cell r="K33">
            <v>4.76</v>
          </cell>
          <cell r="L33">
            <v>7.25</v>
          </cell>
          <cell r="M33">
            <v>9.17</v>
          </cell>
          <cell r="N33">
            <v>43.64</v>
          </cell>
          <cell r="O33">
            <v>8.3699999999999992</v>
          </cell>
          <cell r="P33">
            <v>10.09</v>
          </cell>
          <cell r="Q33">
            <v>48.02</v>
          </cell>
        </row>
        <row r="34">
          <cell r="D34" t="str">
            <v>Portão velho do cemitério</v>
          </cell>
          <cell r="G34">
            <v>2.8</v>
          </cell>
          <cell r="I34">
            <v>1.7</v>
          </cell>
          <cell r="J34">
            <v>4.76</v>
          </cell>
        </row>
        <row r="36">
          <cell r="D36" t="str">
            <v>Total item 1.4</v>
          </cell>
          <cell r="J36">
            <v>4.76</v>
          </cell>
        </row>
        <row r="39">
          <cell r="A39" t="str">
            <v>1.5</v>
          </cell>
          <cell r="B39" t="str">
            <v>EMLURB</v>
          </cell>
          <cell r="C39" t="str">
            <v xml:space="preserve">03.01.150 </v>
          </cell>
          <cell r="D39" t="str">
            <v>DEMOLICAO DE ALVENARIA DE 1/2 VEZ COM PREPARO PARA REMOCAO</v>
          </cell>
          <cell r="E39" t="str">
            <v>M2</v>
          </cell>
          <cell r="K39">
            <v>110.25999999999999</v>
          </cell>
          <cell r="L39">
            <v>10.039999999999999</v>
          </cell>
          <cell r="M39">
            <v>12.7</v>
          </cell>
          <cell r="N39">
            <v>1400.3</v>
          </cell>
          <cell r="O39">
            <v>11.58</v>
          </cell>
          <cell r="P39">
            <v>13.95</v>
          </cell>
          <cell r="Q39">
            <v>1538.12</v>
          </cell>
        </row>
        <row r="40">
          <cell r="D40" t="str">
            <v>Muros de vedação existentes</v>
          </cell>
        </row>
        <row r="41">
          <cell r="D41" t="str">
            <v>Muro frontal, trecho esquerdo</v>
          </cell>
          <cell r="G41">
            <v>18.75</v>
          </cell>
          <cell r="I41">
            <v>1.7</v>
          </cell>
          <cell r="J41">
            <v>31.88</v>
          </cell>
        </row>
        <row r="42">
          <cell r="D42" t="str">
            <v>Muro frontal, trecho direito</v>
          </cell>
          <cell r="G42">
            <v>18.25</v>
          </cell>
          <cell r="I42">
            <v>1.7</v>
          </cell>
          <cell r="J42">
            <v>31.03</v>
          </cell>
        </row>
        <row r="43">
          <cell r="D43" t="str">
            <v>Muro lateral direito, trecho frontal</v>
          </cell>
          <cell r="G43">
            <v>27.85</v>
          </cell>
          <cell r="I43">
            <v>1.7</v>
          </cell>
          <cell r="J43">
            <v>47.35</v>
          </cell>
        </row>
        <row r="45">
          <cell r="D45" t="str">
            <v>Total item 1.5</v>
          </cell>
          <cell r="J45">
            <v>110.25999999999999</v>
          </cell>
        </row>
        <row r="47">
          <cell r="A47" t="str">
            <v>1.6</v>
          </cell>
          <cell r="B47" t="str">
            <v>EMLURB</v>
          </cell>
          <cell r="C47" t="str">
            <v xml:space="preserve">05.03.020 </v>
          </cell>
          <cell r="D47" t="str">
            <v xml:space="preserve">REGULARIZACAO MECANICA DE TERRENO NATURAL,  CORTE OU ATERRO ATE 20 CM DE ESPESSURA.   </v>
          </cell>
          <cell r="E47" t="str">
            <v>M2</v>
          </cell>
          <cell r="K47">
            <v>809.35</v>
          </cell>
          <cell r="L47">
            <v>0.69</v>
          </cell>
          <cell r="M47">
            <v>0.87</v>
          </cell>
          <cell r="N47">
            <v>704.13</v>
          </cell>
          <cell r="O47">
            <v>0.71</v>
          </cell>
          <cell r="P47">
            <v>0.86</v>
          </cell>
          <cell r="Q47">
            <v>696.04</v>
          </cell>
        </row>
        <row r="49">
          <cell r="D49" t="str">
            <v>Preparo do terreno - área de ampliação</v>
          </cell>
          <cell r="G49">
            <v>28.67</v>
          </cell>
          <cell r="H49">
            <v>28.23</v>
          </cell>
          <cell r="J49">
            <v>809.35</v>
          </cell>
        </row>
        <row r="51">
          <cell r="D51" t="str">
            <v>Total item 1.6</v>
          </cell>
          <cell r="J51">
            <v>809.35</v>
          </cell>
        </row>
        <row r="53">
          <cell r="A53" t="str">
            <v>1.7</v>
          </cell>
          <cell r="B53" t="str">
            <v>SINAPI</v>
          </cell>
          <cell r="C53" t="str">
            <v>99059</v>
          </cell>
          <cell r="D53" t="str">
            <v>LOCACAO CONVENCIONAL DE OBRA, UTILIZANDO GABARITO DE TÁBUAS CORRIDAS PONTALETADAS A CADA 2,00M -  2 UTILIZAÇÕES. AF_10/2018</v>
          </cell>
          <cell r="E53" t="str">
            <v>M</v>
          </cell>
          <cell r="K53">
            <v>48</v>
          </cell>
          <cell r="L53">
            <v>39.78</v>
          </cell>
          <cell r="M53">
            <v>50.33</v>
          </cell>
          <cell r="N53">
            <v>2415.84</v>
          </cell>
          <cell r="O53">
            <v>42.34</v>
          </cell>
          <cell r="P53">
            <v>51.02</v>
          </cell>
          <cell r="Q53">
            <v>2448.96</v>
          </cell>
        </row>
        <row r="54">
          <cell r="D54" t="str">
            <v>Muros novos (somente os cantos)</v>
          </cell>
        </row>
        <row r="55">
          <cell r="D55" t="str">
            <v>muro frontal do cemitério existente</v>
          </cell>
          <cell r="F55">
            <v>2</v>
          </cell>
          <cell r="G55">
            <v>5</v>
          </cell>
          <cell r="J55">
            <v>10</v>
          </cell>
        </row>
        <row r="56">
          <cell r="D56" t="str">
            <v>muros frontal e posterior da área ampliada (incl. jazigos)</v>
          </cell>
          <cell r="F56">
            <v>2</v>
          </cell>
          <cell r="G56">
            <v>5</v>
          </cell>
          <cell r="J56">
            <v>10</v>
          </cell>
        </row>
        <row r="57">
          <cell r="D57" t="str">
            <v>muro lateral direito da área ampliada (incl. jazigos)</v>
          </cell>
          <cell r="F57">
            <v>2</v>
          </cell>
          <cell r="G57">
            <v>5</v>
          </cell>
          <cell r="J57">
            <v>10</v>
          </cell>
        </row>
        <row r="58">
          <cell r="D58" t="str">
            <v>Edificações (somente nos bordos livres)</v>
          </cell>
          <cell r="G58" t="str">
            <v>compr.c/folgas</v>
          </cell>
        </row>
        <row r="59">
          <cell r="D59" t="str">
            <v>Capela/Velatório</v>
          </cell>
          <cell r="G59">
            <v>10.5</v>
          </cell>
          <cell r="J59">
            <v>10.5</v>
          </cell>
        </row>
        <row r="60">
          <cell r="G60">
            <v>7.5</v>
          </cell>
          <cell r="J60">
            <v>7.5</v>
          </cell>
        </row>
        <row r="62">
          <cell r="D62" t="str">
            <v>Total item 1.7</v>
          </cell>
          <cell r="J62">
            <v>48</v>
          </cell>
        </row>
        <row r="64">
          <cell r="A64" t="str">
            <v>2.0</v>
          </cell>
          <cell r="D64" t="str">
            <v>TRABALHOS EM TERRA</v>
          </cell>
          <cell r="N64">
            <v>8497.07</v>
          </cell>
          <cell r="Q64">
            <v>8957.6200000000008</v>
          </cell>
        </row>
        <row r="66">
          <cell r="A66" t="str">
            <v>2.1</v>
          </cell>
          <cell r="B66" t="str">
            <v>SINAPI</v>
          </cell>
          <cell r="C66" t="str">
            <v>93358</v>
          </cell>
          <cell r="D66" t="str">
            <v>ESCAVAÇÃO MANUAL DE VALA COM PROFUNDIDADE MENOR OU IGUAL A 1,30 M. AF_03/2016</v>
          </cell>
          <cell r="E66" t="str">
            <v>M3</v>
          </cell>
          <cell r="K66">
            <v>80.3</v>
          </cell>
          <cell r="L66">
            <v>58.54</v>
          </cell>
          <cell r="M66">
            <v>74.069999999999993</v>
          </cell>
          <cell r="N66">
            <v>5947.82</v>
          </cell>
          <cell r="O66">
            <v>64.95</v>
          </cell>
          <cell r="P66">
            <v>78.260000000000005</v>
          </cell>
          <cell r="Q66">
            <v>6284.27</v>
          </cell>
        </row>
        <row r="67">
          <cell r="D67" t="str">
            <v>Fundação dos muros novos</v>
          </cell>
        </row>
        <row r="68">
          <cell r="D68" t="str">
            <v>Sapatas</v>
          </cell>
          <cell r="F68">
            <v>44</v>
          </cell>
          <cell r="G68">
            <v>1</v>
          </cell>
          <cell r="H68">
            <v>1</v>
          </cell>
          <cell r="I68">
            <v>0.83000000000000007</v>
          </cell>
          <cell r="J68">
            <v>36.520000000000003</v>
          </cell>
        </row>
        <row r="69">
          <cell r="D69" t="str">
            <v>alv.embasamento - muro frontal do cemitério existente</v>
          </cell>
          <cell r="G69">
            <v>40</v>
          </cell>
          <cell r="H69">
            <v>0.4</v>
          </cell>
          <cell r="I69">
            <v>0.43000000000000005</v>
          </cell>
          <cell r="J69">
            <v>6.88</v>
          </cell>
        </row>
        <row r="70">
          <cell r="G70">
            <v>2.5</v>
          </cell>
          <cell r="H70">
            <v>0.4</v>
          </cell>
          <cell r="I70">
            <v>0.43000000000000005</v>
          </cell>
          <cell r="J70">
            <v>0.43</v>
          </cell>
        </row>
        <row r="71">
          <cell r="D71" t="str">
            <v>alv.embasamento - muros frontal e posterior da área ampliada</v>
          </cell>
          <cell r="F71">
            <v>2</v>
          </cell>
          <cell r="G71">
            <v>28.67</v>
          </cell>
          <cell r="H71">
            <v>0.4</v>
          </cell>
          <cell r="I71">
            <v>0.43000000000000005</v>
          </cell>
          <cell r="J71">
            <v>9.86</v>
          </cell>
        </row>
        <row r="72">
          <cell r="D72" t="str">
            <v>alv.embasamento - muro lateral direito da área ampliada</v>
          </cell>
          <cell r="G72">
            <v>28.23</v>
          </cell>
          <cell r="H72">
            <v>0.4</v>
          </cell>
          <cell r="I72">
            <v>0.43000000000000005</v>
          </cell>
          <cell r="J72">
            <v>4.8600000000000003</v>
          </cell>
        </row>
        <row r="73">
          <cell r="D73" t="str">
            <v>dedução interseção com valas das sapatas</v>
          </cell>
          <cell r="F73">
            <v>-44</v>
          </cell>
          <cell r="G73">
            <v>1</v>
          </cell>
          <cell r="H73">
            <v>0.4</v>
          </cell>
          <cell r="I73">
            <v>0.43000000000000005</v>
          </cell>
          <cell r="J73">
            <v>-7.57</v>
          </cell>
        </row>
        <row r="75">
          <cell r="D75" t="str">
            <v>Fundação dos jazigos - 1ª Etapa (módulo 01 a módulo 24)</v>
          </cell>
        </row>
        <row r="76">
          <cell r="D76" t="str">
            <v>base dos jazigos</v>
          </cell>
          <cell r="G76">
            <v>22.8</v>
          </cell>
          <cell r="H76">
            <v>0.4</v>
          </cell>
          <cell r="I76">
            <v>0.53</v>
          </cell>
          <cell r="J76">
            <v>4.83</v>
          </cell>
        </row>
        <row r="77">
          <cell r="F77">
            <v>24</v>
          </cell>
          <cell r="G77">
            <v>2.5</v>
          </cell>
          <cell r="H77">
            <v>0.4</v>
          </cell>
          <cell r="I77">
            <v>0.53</v>
          </cell>
          <cell r="J77">
            <v>12.72</v>
          </cell>
        </row>
        <row r="79">
          <cell r="D79" t="str">
            <v>Fundação do Velatório</v>
          </cell>
        </row>
        <row r="80">
          <cell r="D80" t="str">
            <v>Sapatas</v>
          </cell>
          <cell r="F80">
            <v>8</v>
          </cell>
          <cell r="G80">
            <v>1</v>
          </cell>
          <cell r="H80">
            <v>1</v>
          </cell>
          <cell r="I80">
            <v>0.83000000000000007</v>
          </cell>
          <cell r="J80">
            <v>6.64</v>
          </cell>
        </row>
        <row r="81">
          <cell r="D81" t="str">
            <v>alv.embasamento</v>
          </cell>
          <cell r="F81">
            <v>2</v>
          </cell>
          <cell r="G81">
            <v>10</v>
          </cell>
          <cell r="H81">
            <v>0.4</v>
          </cell>
          <cell r="I81">
            <v>0.43000000000000005</v>
          </cell>
          <cell r="J81">
            <v>3.44</v>
          </cell>
        </row>
        <row r="82">
          <cell r="F82">
            <v>2</v>
          </cell>
          <cell r="G82">
            <v>6.6</v>
          </cell>
          <cell r="H82">
            <v>0.4</v>
          </cell>
          <cell r="I82">
            <v>0.43000000000000005</v>
          </cell>
          <cell r="J82">
            <v>2.27</v>
          </cell>
        </row>
        <row r="83">
          <cell r="G83">
            <v>1.5499999999999998</v>
          </cell>
          <cell r="H83">
            <v>0.4</v>
          </cell>
          <cell r="I83">
            <v>0.43000000000000005</v>
          </cell>
          <cell r="J83">
            <v>0.27</v>
          </cell>
        </row>
        <row r="84">
          <cell r="G84">
            <v>1.3</v>
          </cell>
          <cell r="H84">
            <v>0.4</v>
          </cell>
          <cell r="I84">
            <v>0.43000000000000005</v>
          </cell>
          <cell r="J84">
            <v>0.22</v>
          </cell>
        </row>
        <row r="85">
          <cell r="G85">
            <v>1.2</v>
          </cell>
          <cell r="H85">
            <v>0.60000000000000009</v>
          </cell>
          <cell r="I85">
            <v>0.43000000000000005</v>
          </cell>
          <cell r="J85">
            <v>0.31</v>
          </cell>
        </row>
        <row r="86">
          <cell r="D86" t="str">
            <v>dedução interseção com valas das sapatas</v>
          </cell>
          <cell r="F86">
            <v>-8</v>
          </cell>
          <cell r="G86">
            <v>1</v>
          </cell>
          <cell r="H86">
            <v>0.4</v>
          </cell>
          <cell r="I86">
            <v>0.43000000000000005</v>
          </cell>
          <cell r="J86">
            <v>-1.38</v>
          </cell>
        </row>
        <row r="88">
          <cell r="D88" t="str">
            <v>Total item 2.1</v>
          </cell>
          <cell r="J88">
            <v>80.3</v>
          </cell>
        </row>
        <row r="90">
          <cell r="A90" t="str">
            <v>2.2</v>
          </cell>
          <cell r="B90" t="str">
            <v>SINAPI</v>
          </cell>
          <cell r="C90" t="str">
            <v>93382</v>
          </cell>
          <cell r="D90" t="str">
            <v>REATERRO MANUAL DE VALAS COM COMPACTAÇÃO MECANIZADA. AF_04/2016</v>
          </cell>
          <cell r="E90" t="str">
            <v>M3</v>
          </cell>
          <cell r="K90">
            <v>51.14</v>
          </cell>
          <cell r="L90">
            <v>27.92</v>
          </cell>
          <cell r="M90">
            <v>35.33</v>
          </cell>
          <cell r="N90">
            <v>1806.77</v>
          </cell>
          <cell r="O90">
            <v>31.02</v>
          </cell>
          <cell r="P90">
            <v>37.380000000000003</v>
          </cell>
          <cell r="Q90">
            <v>1911.61</v>
          </cell>
        </row>
        <row r="91">
          <cell r="D91" t="str">
            <v>Fundação dos muros novos</v>
          </cell>
          <cell r="G91" t="str">
            <v>Volume</v>
          </cell>
        </row>
        <row r="92">
          <cell r="D92" t="str">
            <v xml:space="preserve">Sapatas - escavação </v>
          </cell>
          <cell r="G92">
            <v>36.520000000000003</v>
          </cell>
          <cell r="J92">
            <v>36.520000000000003</v>
          </cell>
        </row>
        <row r="93">
          <cell r="D93" t="str">
            <v>menos concreto magro</v>
          </cell>
          <cell r="F93">
            <v>-1</v>
          </cell>
          <cell r="G93">
            <v>1.3199999999999998</v>
          </cell>
          <cell r="J93">
            <v>-1.32</v>
          </cell>
        </row>
        <row r="94">
          <cell r="D94" t="str">
            <v>menos concreto fundação</v>
          </cell>
          <cell r="F94">
            <v>-1</v>
          </cell>
          <cell r="G94">
            <v>6.68</v>
          </cell>
          <cell r="J94">
            <v>-6.68</v>
          </cell>
        </row>
        <row r="96">
          <cell r="D96" t="str">
            <v>alv.embasamento - muro frontal do cemitério existente</v>
          </cell>
          <cell r="G96">
            <v>40</v>
          </cell>
          <cell r="H96">
            <v>0.2</v>
          </cell>
          <cell r="I96">
            <v>0.4</v>
          </cell>
          <cell r="J96">
            <v>3.2</v>
          </cell>
        </row>
        <row r="97">
          <cell r="G97">
            <v>2.5</v>
          </cell>
          <cell r="H97">
            <v>0.2</v>
          </cell>
          <cell r="I97">
            <v>0.4</v>
          </cell>
          <cell r="J97">
            <v>0.2</v>
          </cell>
        </row>
        <row r="98">
          <cell r="D98" t="str">
            <v>alv.embasamento - muros frontal e posterior da área ampliada</v>
          </cell>
          <cell r="F98">
            <v>2</v>
          </cell>
          <cell r="G98">
            <v>28.67</v>
          </cell>
          <cell r="H98">
            <v>0.2</v>
          </cell>
          <cell r="I98">
            <v>0.4</v>
          </cell>
          <cell r="J98">
            <v>4.59</v>
          </cell>
        </row>
        <row r="99">
          <cell r="D99" t="str">
            <v>alv.embasamento - muro lateral direito da área ampliada</v>
          </cell>
          <cell r="G99">
            <v>28.23</v>
          </cell>
          <cell r="H99">
            <v>0.2</v>
          </cell>
          <cell r="I99">
            <v>0.4</v>
          </cell>
          <cell r="J99">
            <v>2.2599999999999998</v>
          </cell>
        </row>
        <row r="100">
          <cell r="D100" t="str">
            <v>dedução interseção com valas das sapatas</v>
          </cell>
          <cell r="F100">
            <v>-44</v>
          </cell>
          <cell r="G100">
            <v>1</v>
          </cell>
          <cell r="H100">
            <v>0.2</v>
          </cell>
          <cell r="I100">
            <v>0.4</v>
          </cell>
          <cell r="J100">
            <v>-3.52</v>
          </cell>
        </row>
        <row r="102">
          <cell r="D102" t="str">
            <v>Fundação dos jazigos - 1ª Etapa (módulo 01 a módulo 24)</v>
          </cell>
        </row>
        <row r="103">
          <cell r="D103" t="str">
            <v>base dos jazigos</v>
          </cell>
          <cell r="G103">
            <v>22.8</v>
          </cell>
          <cell r="H103">
            <v>0.2</v>
          </cell>
          <cell r="I103">
            <v>0.5</v>
          </cell>
          <cell r="J103">
            <v>2.2799999999999998</v>
          </cell>
        </row>
        <row r="104">
          <cell r="F104">
            <v>24</v>
          </cell>
          <cell r="G104">
            <v>2.5</v>
          </cell>
          <cell r="H104">
            <v>0.2</v>
          </cell>
          <cell r="I104">
            <v>0.5</v>
          </cell>
          <cell r="J104">
            <v>6</v>
          </cell>
        </row>
        <row r="106">
          <cell r="D106" t="str">
            <v>Fundação do Velatório</v>
          </cell>
          <cell r="G106" t="str">
            <v>Volume</v>
          </cell>
        </row>
        <row r="107">
          <cell r="D107" t="str">
            <v xml:space="preserve">Sapatas - escavação </v>
          </cell>
          <cell r="G107">
            <v>6.64</v>
          </cell>
          <cell r="J107">
            <v>6.64</v>
          </cell>
        </row>
        <row r="108">
          <cell r="D108" t="str">
            <v>menos concreto magro</v>
          </cell>
          <cell r="F108">
            <v>-1</v>
          </cell>
          <cell r="G108">
            <v>0.24</v>
          </cell>
          <cell r="J108">
            <v>-0.24</v>
          </cell>
        </row>
        <row r="109">
          <cell r="D109" t="str">
            <v>menos concreto fundação</v>
          </cell>
          <cell r="F109">
            <v>-1</v>
          </cell>
          <cell r="G109">
            <v>1.22</v>
          </cell>
          <cell r="J109">
            <v>-1.22</v>
          </cell>
        </row>
        <row r="111">
          <cell r="D111" t="str">
            <v>alv.embasamento</v>
          </cell>
          <cell r="F111">
            <v>2</v>
          </cell>
          <cell r="G111">
            <v>10</v>
          </cell>
          <cell r="H111">
            <v>0.2</v>
          </cell>
          <cell r="I111">
            <v>0.4</v>
          </cell>
          <cell r="J111">
            <v>1.6</v>
          </cell>
        </row>
        <row r="112">
          <cell r="F112">
            <v>2</v>
          </cell>
          <cell r="G112">
            <v>6.6</v>
          </cell>
          <cell r="H112">
            <v>0.2</v>
          </cell>
          <cell r="I112">
            <v>0.4</v>
          </cell>
          <cell r="J112">
            <v>1.06</v>
          </cell>
        </row>
        <row r="113">
          <cell r="G113">
            <v>1.5499999999999998</v>
          </cell>
          <cell r="H113">
            <v>0.2</v>
          </cell>
          <cell r="I113">
            <v>0.4</v>
          </cell>
          <cell r="J113">
            <v>0.12</v>
          </cell>
        </row>
        <row r="114">
          <cell r="G114">
            <v>1.3</v>
          </cell>
          <cell r="H114">
            <v>0.2</v>
          </cell>
          <cell r="I114">
            <v>0.4</v>
          </cell>
          <cell r="J114">
            <v>0.1</v>
          </cell>
        </row>
        <row r="115">
          <cell r="G115">
            <v>1.2</v>
          </cell>
          <cell r="H115">
            <v>0.40000000000000008</v>
          </cell>
          <cell r="I115">
            <v>0.4</v>
          </cell>
          <cell r="J115">
            <v>0.19</v>
          </cell>
        </row>
        <row r="116">
          <cell r="D116" t="str">
            <v>dedução interseção com valas das sapatas</v>
          </cell>
          <cell r="F116">
            <v>-8</v>
          </cell>
          <cell r="G116">
            <v>1</v>
          </cell>
          <cell r="H116">
            <v>0.2</v>
          </cell>
          <cell r="I116">
            <v>0.4</v>
          </cell>
          <cell r="J116">
            <v>-0.64</v>
          </cell>
        </row>
        <row r="118">
          <cell r="D118" t="str">
            <v>Total item 2.2</v>
          </cell>
          <cell r="J118">
            <v>51.14</v>
          </cell>
        </row>
        <row r="120">
          <cell r="A120" t="str">
            <v>2.3</v>
          </cell>
          <cell r="B120" t="str">
            <v>SINAPI</v>
          </cell>
          <cell r="C120" t="str">
            <v>94319</v>
          </cell>
          <cell r="D120" t="str">
            <v>ATERRO MANUAL DE VALAS COM SOLO ARGILO-ARENOSO E COMPACTAÇÃO MECANIZADA. AF_05/2016</v>
          </cell>
          <cell r="E120" t="str">
            <v>M3</v>
          </cell>
          <cell r="K120">
            <v>14.59</v>
          </cell>
          <cell r="L120">
            <v>40.22</v>
          </cell>
          <cell r="M120">
            <v>50.89</v>
          </cell>
          <cell r="N120">
            <v>742.48</v>
          </cell>
          <cell r="O120">
            <v>43.33</v>
          </cell>
          <cell r="P120">
            <v>52.21</v>
          </cell>
          <cell r="Q120">
            <v>761.74</v>
          </cell>
        </row>
        <row r="121">
          <cell r="D121" t="str">
            <v>Aterro interno dos pisos</v>
          </cell>
          <cell r="I121" t="str">
            <v>Esp. Aterro</v>
          </cell>
        </row>
        <row r="122">
          <cell r="D122" t="str">
            <v>Jazigos 1 a 24</v>
          </cell>
          <cell r="F122">
            <v>24</v>
          </cell>
          <cell r="G122">
            <v>2.65</v>
          </cell>
          <cell r="H122">
            <v>0.8</v>
          </cell>
          <cell r="I122">
            <v>0.1</v>
          </cell>
          <cell r="J122">
            <v>5.09</v>
          </cell>
        </row>
        <row r="123">
          <cell r="D123" t="str">
            <v>Velatório</v>
          </cell>
          <cell r="G123">
            <v>9.6</v>
          </cell>
          <cell r="H123">
            <v>6.6</v>
          </cell>
          <cell r="I123">
            <v>0.15</v>
          </cell>
          <cell r="J123">
            <v>9.5</v>
          </cell>
        </row>
        <row r="125">
          <cell r="D125" t="str">
            <v>Total item 2.3</v>
          </cell>
          <cell r="J125">
            <v>14.59</v>
          </cell>
        </row>
        <row r="127">
          <cell r="A127" t="str">
            <v>3.0</v>
          </cell>
          <cell r="D127" t="str">
            <v>FUNDAÇÕES</v>
          </cell>
          <cell r="N127">
            <v>39416.449999999997</v>
          </cell>
          <cell r="Q127">
            <v>38665.509999999995</v>
          </cell>
        </row>
        <row r="129">
          <cell r="A129" t="str">
            <v>3.1</v>
          </cell>
          <cell r="B129" t="str">
            <v>SINAPI</v>
          </cell>
          <cell r="C129" t="str">
            <v>96617</v>
          </cell>
          <cell r="D129" t="str">
            <v>LASTRO DE CONCRETO MAGRO, APLICADO EM BLOCOS DE COROAMENTO OU SAPATAS, ESPESSURA DE 3 CM. AF_08/2017</v>
          </cell>
          <cell r="E129" t="str">
            <v>M2</v>
          </cell>
          <cell r="K129">
            <v>130.69000000000003</v>
          </cell>
          <cell r="L129">
            <v>14.72</v>
          </cell>
          <cell r="M129">
            <v>18.63</v>
          </cell>
          <cell r="N129">
            <v>2434.75</v>
          </cell>
          <cell r="O129">
            <v>15.46</v>
          </cell>
          <cell r="P129">
            <v>18.63</v>
          </cell>
          <cell r="Q129">
            <v>2434.75</v>
          </cell>
        </row>
        <row r="130">
          <cell r="D130" t="str">
            <v>Fundação dos muros novos</v>
          </cell>
          <cell r="G130" t="str">
            <v>incl.folgas</v>
          </cell>
        </row>
        <row r="131">
          <cell r="D131" t="str">
            <v>Sapatas</v>
          </cell>
          <cell r="F131">
            <v>44</v>
          </cell>
          <cell r="G131">
            <v>1</v>
          </cell>
          <cell r="H131">
            <v>1</v>
          </cell>
          <cell r="J131">
            <v>44</v>
          </cell>
        </row>
        <row r="132">
          <cell r="D132" t="str">
            <v>alv.embasamento - muro frontal do cemitério existente</v>
          </cell>
          <cell r="G132">
            <v>40</v>
          </cell>
          <cell r="H132">
            <v>0.4</v>
          </cell>
          <cell r="J132">
            <v>16</v>
          </cell>
        </row>
        <row r="133">
          <cell r="G133">
            <v>2.5</v>
          </cell>
          <cell r="H133">
            <v>0.4</v>
          </cell>
          <cell r="J133">
            <v>1</v>
          </cell>
        </row>
        <row r="134">
          <cell r="D134" t="str">
            <v>alv.embasamento - muros frontal e posterior da área ampliada</v>
          </cell>
          <cell r="F134">
            <v>2</v>
          </cell>
          <cell r="G134">
            <v>28.67</v>
          </cell>
          <cell r="H134">
            <v>0.4</v>
          </cell>
          <cell r="J134">
            <v>22.94</v>
          </cell>
        </row>
        <row r="135">
          <cell r="D135" t="str">
            <v>alv.embasamento - muro lateral direito da área ampliada</v>
          </cell>
          <cell r="G135">
            <v>28.23</v>
          </cell>
          <cell r="H135">
            <v>0.4</v>
          </cell>
          <cell r="J135">
            <v>11.29</v>
          </cell>
        </row>
        <row r="136">
          <cell r="D136" t="str">
            <v>dedução interseção com valas das sapatas</v>
          </cell>
          <cell r="F136">
            <v>-44</v>
          </cell>
          <cell r="G136">
            <v>1</v>
          </cell>
          <cell r="H136">
            <v>0.4</v>
          </cell>
          <cell r="J136">
            <v>-17.600000000000001</v>
          </cell>
        </row>
        <row r="138">
          <cell r="D138" t="str">
            <v>Fundação dos jazigos - 1ª Etapa (módulo 01 a módulo 24)</v>
          </cell>
          <cell r="G138" t="str">
            <v>incl.folgas</v>
          </cell>
        </row>
        <row r="139">
          <cell r="D139" t="str">
            <v>base dos jazigos</v>
          </cell>
          <cell r="G139">
            <v>22.8</v>
          </cell>
          <cell r="H139">
            <v>0.4</v>
          </cell>
          <cell r="J139">
            <v>9.1199999999999992</v>
          </cell>
        </row>
        <row r="140">
          <cell r="F140">
            <v>24</v>
          </cell>
          <cell r="G140">
            <v>2.5</v>
          </cell>
          <cell r="H140">
            <v>0.4</v>
          </cell>
          <cell r="J140">
            <v>24</v>
          </cell>
        </row>
        <row r="142">
          <cell r="D142" t="str">
            <v>Fundação do Velatório</v>
          </cell>
          <cell r="G142" t="str">
            <v>incl.folgas</v>
          </cell>
        </row>
        <row r="143">
          <cell r="D143" t="str">
            <v>Sapatas</v>
          </cell>
          <cell r="F143">
            <v>8</v>
          </cell>
          <cell r="G143">
            <v>1</v>
          </cell>
          <cell r="H143">
            <v>1</v>
          </cell>
          <cell r="J143">
            <v>8</v>
          </cell>
        </row>
        <row r="144">
          <cell r="D144" t="str">
            <v>alv.embasamento</v>
          </cell>
          <cell r="F144">
            <v>2</v>
          </cell>
          <cell r="G144">
            <v>10</v>
          </cell>
          <cell r="H144">
            <v>0.4</v>
          </cell>
          <cell r="J144">
            <v>8</v>
          </cell>
        </row>
        <row r="145">
          <cell r="F145">
            <v>2</v>
          </cell>
          <cell r="G145">
            <v>6.6</v>
          </cell>
          <cell r="H145">
            <v>0.4</v>
          </cell>
          <cell r="J145">
            <v>5.28</v>
          </cell>
        </row>
        <row r="146">
          <cell r="G146">
            <v>1.5499999999999998</v>
          </cell>
          <cell r="H146">
            <v>0.4</v>
          </cell>
          <cell r="J146">
            <v>0.62</v>
          </cell>
        </row>
        <row r="147">
          <cell r="G147">
            <v>1.3</v>
          </cell>
          <cell r="H147">
            <v>0.4</v>
          </cell>
          <cell r="J147">
            <v>0.52</v>
          </cell>
        </row>
        <row r="148">
          <cell r="G148">
            <v>1.2</v>
          </cell>
          <cell r="H148">
            <v>0.60000000000000009</v>
          </cell>
          <cell r="J148">
            <v>0.72</v>
          </cell>
        </row>
        <row r="149">
          <cell r="D149" t="str">
            <v>dedução interseção com valas das sapatas</v>
          </cell>
          <cell r="F149">
            <v>-8</v>
          </cell>
          <cell r="G149">
            <v>1</v>
          </cell>
          <cell r="H149">
            <v>0.4</v>
          </cell>
          <cell r="J149">
            <v>-3.2</v>
          </cell>
        </row>
        <row r="151">
          <cell r="D151" t="str">
            <v>Total item 3.1</v>
          </cell>
          <cell r="J151">
            <v>130.69000000000003</v>
          </cell>
        </row>
        <row r="153">
          <cell r="A153" t="str">
            <v>3.2</v>
          </cell>
          <cell r="B153" t="str">
            <v>SINAPI</v>
          </cell>
          <cell r="C153" t="str">
            <v>95952</v>
          </cell>
          <cell r="D153" t="str">
            <v>ESTRUTURAS DE CONCRETO ARMADO CONVENCIONAL, PARA EDIFICAÇÕES, FCK=25 MPA. (INCL FORMAS, ESCORAMENTOS, ARMAÇÕES, CONCRETO, LANÇAMENTO E ADENSAMENTO)</v>
          </cell>
          <cell r="E153" t="str">
            <v>M3</v>
          </cell>
          <cell r="K153">
            <v>12.350000000000001</v>
          </cell>
          <cell r="L153">
            <v>1840.27</v>
          </cell>
          <cell r="M153">
            <v>2328.4899999999998</v>
          </cell>
          <cell r="N153">
            <v>28756.85</v>
          </cell>
          <cell r="O153">
            <v>1883.41</v>
          </cell>
          <cell r="P153">
            <v>2269.5100000000002</v>
          </cell>
          <cell r="Q153">
            <v>28028.44</v>
          </cell>
        </row>
        <row r="154">
          <cell r="D154" t="str">
            <v>Fundação dos muros novos</v>
          </cell>
        </row>
        <row r="155">
          <cell r="D155" t="str">
            <v>Bases das sapatas</v>
          </cell>
          <cell r="F155">
            <v>44</v>
          </cell>
          <cell r="G155">
            <v>0.8</v>
          </cell>
          <cell r="H155">
            <v>0.8</v>
          </cell>
          <cell r="I155">
            <v>0.15</v>
          </cell>
          <cell r="J155">
            <v>4.22</v>
          </cell>
        </row>
        <row r="156">
          <cell r="D156" t="str">
            <v>Volume dos troncos de pirâmide</v>
          </cell>
          <cell r="F156">
            <v>44</v>
          </cell>
          <cell r="G156">
            <v>2.774731112827656E-2</v>
          </cell>
          <cell r="J156">
            <v>1.22</v>
          </cell>
        </row>
        <row r="157">
          <cell r="D157" t="str">
            <v>Pescoços dos pilares</v>
          </cell>
          <cell r="F157">
            <v>44</v>
          </cell>
          <cell r="G157">
            <v>0.15</v>
          </cell>
          <cell r="H157">
            <v>0.25</v>
          </cell>
          <cell r="I157">
            <v>0.75</v>
          </cell>
          <cell r="J157">
            <v>1.24</v>
          </cell>
        </row>
        <row r="158">
          <cell r="D158" t="str">
            <v>cinta fundação - muro frontal do cemitério existente</v>
          </cell>
          <cell r="G158">
            <v>40</v>
          </cell>
          <cell r="H158">
            <v>0.19</v>
          </cell>
          <cell r="I158">
            <v>0.15</v>
          </cell>
          <cell r="J158">
            <v>1.1399999999999999</v>
          </cell>
        </row>
        <row r="159">
          <cell r="G159">
            <v>2.5</v>
          </cell>
          <cell r="H159">
            <v>0.19</v>
          </cell>
          <cell r="I159">
            <v>0.15</v>
          </cell>
          <cell r="J159">
            <v>7.0000000000000007E-2</v>
          </cell>
        </row>
        <row r="160">
          <cell r="D160" t="str">
            <v>cintas fundação - muros frontal e posterior da área ampliada</v>
          </cell>
          <cell r="F160">
            <v>2</v>
          </cell>
          <cell r="G160">
            <v>28.67</v>
          </cell>
          <cell r="H160">
            <v>0.19</v>
          </cell>
          <cell r="I160">
            <v>0.15</v>
          </cell>
          <cell r="J160">
            <v>1.63</v>
          </cell>
        </row>
        <row r="161">
          <cell r="D161" t="str">
            <v>cinta fundação - muro lateral direito da área ampliada</v>
          </cell>
          <cell r="G161">
            <v>28.23</v>
          </cell>
          <cell r="H161">
            <v>0.19</v>
          </cell>
          <cell r="I161">
            <v>0.15</v>
          </cell>
          <cell r="J161">
            <v>0.8</v>
          </cell>
        </row>
        <row r="162">
          <cell r="D162" t="str">
            <v>dedução interseção com pescoços dos pilares</v>
          </cell>
          <cell r="F162">
            <v>-44</v>
          </cell>
          <cell r="G162">
            <v>0.15</v>
          </cell>
          <cell r="H162">
            <v>0.19</v>
          </cell>
          <cell r="I162">
            <v>0.15</v>
          </cell>
          <cell r="J162">
            <v>-0.19</v>
          </cell>
        </row>
        <row r="163">
          <cell r="D163" t="str">
            <v>Fundação do velatório</v>
          </cell>
        </row>
        <row r="164">
          <cell r="D164" t="str">
            <v>Bases das sapatas</v>
          </cell>
          <cell r="F164">
            <v>8</v>
          </cell>
          <cell r="G164">
            <v>0.8</v>
          </cell>
          <cell r="H164">
            <v>0.8</v>
          </cell>
          <cell r="I164">
            <v>0.15</v>
          </cell>
          <cell r="J164">
            <v>0.77</v>
          </cell>
        </row>
        <row r="165">
          <cell r="D165" t="str">
            <v>Volume dos troncos de pirâmide</v>
          </cell>
          <cell r="F165">
            <v>8</v>
          </cell>
          <cell r="G165">
            <v>2.774731112827656E-2</v>
          </cell>
          <cell r="J165">
            <v>0.22</v>
          </cell>
        </row>
        <row r="166">
          <cell r="D166" t="str">
            <v>Pescoços dos pilares</v>
          </cell>
          <cell r="F166">
            <v>8</v>
          </cell>
          <cell r="G166">
            <v>0.15</v>
          </cell>
          <cell r="H166">
            <v>0.25</v>
          </cell>
          <cell r="I166">
            <v>0.75</v>
          </cell>
          <cell r="J166">
            <v>0.23</v>
          </cell>
        </row>
        <row r="167">
          <cell r="D167" t="str">
            <v>cintas fundação</v>
          </cell>
          <cell r="F167">
            <v>2</v>
          </cell>
          <cell r="G167">
            <v>10</v>
          </cell>
          <cell r="H167">
            <v>0.19</v>
          </cell>
          <cell r="I167">
            <v>0.15</v>
          </cell>
          <cell r="J167">
            <v>0.56999999999999995</v>
          </cell>
        </row>
        <row r="168">
          <cell r="F168">
            <v>2</v>
          </cell>
          <cell r="G168">
            <v>6.6</v>
          </cell>
          <cell r="H168">
            <v>0.19</v>
          </cell>
          <cell r="I168">
            <v>0.15</v>
          </cell>
          <cell r="J168">
            <v>0.38</v>
          </cell>
        </row>
        <row r="169">
          <cell r="G169">
            <v>1.5499999999999998</v>
          </cell>
          <cell r="H169">
            <v>0.19</v>
          </cell>
          <cell r="I169">
            <v>0.15</v>
          </cell>
          <cell r="J169">
            <v>0.04</v>
          </cell>
        </row>
        <row r="170">
          <cell r="G170">
            <v>1.3</v>
          </cell>
          <cell r="H170">
            <v>0.19</v>
          </cell>
          <cell r="I170">
            <v>0.15</v>
          </cell>
          <cell r="J170">
            <v>0.04</v>
          </cell>
        </row>
        <row r="171">
          <cell r="D171" t="str">
            <v>dedução interseção com pescoços dos pilares</v>
          </cell>
          <cell r="F171">
            <v>-8</v>
          </cell>
          <cell r="G171">
            <v>0.15</v>
          </cell>
          <cell r="H171">
            <v>0.19</v>
          </cell>
          <cell r="I171">
            <v>0.15</v>
          </cell>
          <cell r="J171">
            <v>-0.03</v>
          </cell>
        </row>
        <row r="173">
          <cell r="D173" t="str">
            <v>Total item 3.2</v>
          </cell>
          <cell r="J173">
            <v>12.350000000000001</v>
          </cell>
        </row>
        <row r="175">
          <cell r="A175" t="str">
            <v>3.3</v>
          </cell>
          <cell r="B175" t="str">
            <v>SINAPI</v>
          </cell>
          <cell r="C175" t="str">
            <v>87482</v>
          </cell>
          <cell r="D175" t="str">
            <v>ALVENARIA DE BLOCOS CERÂMICOS, ESPESSURA 19CM, DE PAREDES COM ÁREA LÍQUIDA MAIOR OU IGUAL A 6M² SEM VÃOS E ARGAMASSA DE ASSENTAMENTO COM PREPARO MANUAL. AF_06/2014</v>
          </cell>
          <cell r="E175" t="str">
            <v>M2</v>
          </cell>
          <cell r="K175">
            <v>107.28999999999999</v>
          </cell>
          <cell r="L175">
            <v>60.59</v>
          </cell>
          <cell r="M175">
            <v>76.66</v>
          </cell>
          <cell r="N175">
            <v>8224.85</v>
          </cell>
          <cell r="O175">
            <v>63.44</v>
          </cell>
          <cell r="P175">
            <v>76.45</v>
          </cell>
          <cell r="Q175">
            <v>8202.32</v>
          </cell>
        </row>
        <row r="176">
          <cell r="D176" t="str">
            <v>Fundação dos muros novos</v>
          </cell>
        </row>
        <row r="177">
          <cell r="D177" t="str">
            <v>alv.embasamento - muro frontal do cemitério existente</v>
          </cell>
          <cell r="G177">
            <v>40</v>
          </cell>
          <cell r="I177">
            <v>0.4</v>
          </cell>
          <cell r="J177">
            <v>16</v>
          </cell>
        </row>
        <row r="178">
          <cell r="G178">
            <v>2.5</v>
          </cell>
          <cell r="I178">
            <v>0.4</v>
          </cell>
          <cell r="J178">
            <v>1</v>
          </cell>
        </row>
        <row r="179">
          <cell r="D179" t="str">
            <v>alv.embasamento - muros frontal e posterior da área ampliada</v>
          </cell>
          <cell r="F179">
            <v>2</v>
          </cell>
          <cell r="G179">
            <v>28.67</v>
          </cell>
          <cell r="I179">
            <v>0.4</v>
          </cell>
          <cell r="J179">
            <v>22.94</v>
          </cell>
        </row>
        <row r="180">
          <cell r="D180" t="str">
            <v>alv.embasamento - muro lateral direito da área ampliada</v>
          </cell>
          <cell r="G180">
            <v>28.23</v>
          </cell>
          <cell r="I180">
            <v>0.4</v>
          </cell>
          <cell r="J180">
            <v>11.29</v>
          </cell>
        </row>
        <row r="181">
          <cell r="D181" t="str">
            <v>dedução interseção com valas das sapatas</v>
          </cell>
          <cell r="F181">
            <v>-44</v>
          </cell>
          <cell r="G181">
            <v>0.15</v>
          </cell>
          <cell r="I181">
            <v>0.4</v>
          </cell>
          <cell r="J181">
            <v>-2.64</v>
          </cell>
        </row>
        <row r="183">
          <cell r="D183" t="str">
            <v>Fundação dos jazigos - 1ª Etapa (módulo 01 a módulo 24)</v>
          </cell>
        </row>
        <row r="184">
          <cell r="D184" t="str">
            <v>base dos jazigos</v>
          </cell>
          <cell r="G184">
            <v>22.8</v>
          </cell>
          <cell r="I184">
            <v>0.5</v>
          </cell>
          <cell r="J184">
            <v>11.4</v>
          </cell>
        </row>
        <row r="185">
          <cell r="F185">
            <v>24</v>
          </cell>
          <cell r="G185">
            <v>2.5</v>
          </cell>
          <cell r="I185">
            <v>0.5</v>
          </cell>
          <cell r="J185">
            <v>30</v>
          </cell>
        </row>
        <row r="187">
          <cell r="D187" t="str">
            <v>Fundação do Velatório</v>
          </cell>
        </row>
        <row r="188">
          <cell r="D188" t="str">
            <v>alv.embasamento</v>
          </cell>
          <cell r="F188">
            <v>2</v>
          </cell>
          <cell r="G188">
            <v>10</v>
          </cell>
          <cell r="I188">
            <v>0.4</v>
          </cell>
          <cell r="J188">
            <v>8</v>
          </cell>
        </row>
        <row r="189">
          <cell r="F189">
            <v>2</v>
          </cell>
          <cell r="G189">
            <v>6.6</v>
          </cell>
          <cell r="I189">
            <v>0.4</v>
          </cell>
          <cell r="J189">
            <v>5.28</v>
          </cell>
        </row>
        <row r="190">
          <cell r="G190">
            <v>1.5499999999999998</v>
          </cell>
          <cell r="I190">
            <v>0.4</v>
          </cell>
          <cell r="J190">
            <v>0.62</v>
          </cell>
        </row>
        <row r="191">
          <cell r="G191">
            <v>1.3</v>
          </cell>
          <cell r="I191">
            <v>0.4</v>
          </cell>
          <cell r="J191">
            <v>0.52</v>
          </cell>
        </row>
        <row r="192">
          <cell r="D192" t="str">
            <v>alv.embasamento+elevação</v>
          </cell>
          <cell r="F192">
            <v>2</v>
          </cell>
          <cell r="G192">
            <v>1.2</v>
          </cell>
          <cell r="I192">
            <v>1.4</v>
          </cell>
          <cell r="J192">
            <v>3.36</v>
          </cell>
        </row>
        <row r="193">
          <cell r="D193" t="str">
            <v>dedução interseção com valas das sapatas</v>
          </cell>
          <cell r="F193">
            <v>-8</v>
          </cell>
          <cell r="G193">
            <v>0.15</v>
          </cell>
          <cell r="I193">
            <v>0.4</v>
          </cell>
          <cell r="J193">
            <v>-0.48</v>
          </cell>
        </row>
        <row r="195">
          <cell r="D195" t="str">
            <v>Total item 3.3</v>
          </cell>
          <cell r="J195">
            <v>107.28999999999999</v>
          </cell>
        </row>
        <row r="197">
          <cell r="A197" t="str">
            <v>4.0</v>
          </cell>
          <cell r="D197" t="str">
            <v>ESTRUTURAS</v>
          </cell>
          <cell r="N197">
            <v>55664.04</v>
          </cell>
          <cell r="Q197">
            <v>54248.810000000005</v>
          </cell>
        </row>
        <row r="199">
          <cell r="A199" t="str">
            <v>4.1</v>
          </cell>
          <cell r="B199" t="str">
            <v>SINAPI</v>
          </cell>
          <cell r="C199" t="str">
            <v>95952</v>
          </cell>
          <cell r="D199" t="str">
            <v>ESTRUTURAS DE CONCRETO ARMADO CONVENCIONAL, PARA EDIFICAÇÕES, FCK=25 MPA. (INCL FORMAS, ESCORAMENTOS, ARMAÇÕES, CONCRETO, LANÇAMENTO E ADENSAMENTO)</v>
          </cell>
          <cell r="E199" t="str">
            <v>M3</v>
          </cell>
          <cell r="K199">
            <v>10.809999999999997</v>
          </cell>
          <cell r="L199">
            <v>1840.27</v>
          </cell>
          <cell r="M199">
            <v>2328.4899999999998</v>
          </cell>
          <cell r="N199">
            <v>25170.97</v>
          </cell>
          <cell r="O199">
            <v>1883.41</v>
          </cell>
          <cell r="P199">
            <v>2269.5100000000002</v>
          </cell>
          <cell r="Q199">
            <v>24533.4</v>
          </cell>
        </row>
        <row r="200">
          <cell r="D200" t="str">
            <v>Estrutura dos muros novos</v>
          </cell>
        </row>
        <row r="201">
          <cell r="D201" t="str">
            <v>pilares - acima da cinta inferior</v>
          </cell>
          <cell r="F201">
            <v>44</v>
          </cell>
          <cell r="G201">
            <v>0.15</v>
          </cell>
          <cell r="H201">
            <v>0.25</v>
          </cell>
          <cell r="I201">
            <v>1.95</v>
          </cell>
          <cell r="J201">
            <v>3.22</v>
          </cell>
        </row>
        <row r="202">
          <cell r="D202" t="str">
            <v>complemento pilares da maraquise frontal</v>
          </cell>
          <cell r="F202">
            <v>2</v>
          </cell>
          <cell r="G202">
            <v>0.15</v>
          </cell>
          <cell r="H202">
            <v>0.25</v>
          </cell>
          <cell r="I202">
            <v>0.7</v>
          </cell>
          <cell r="J202">
            <v>0.05</v>
          </cell>
        </row>
        <row r="203">
          <cell r="D203" t="str">
            <v>cinta superior - muro frontal do cemitério existente</v>
          </cell>
          <cell r="G203">
            <v>40</v>
          </cell>
          <cell r="H203">
            <v>0.09</v>
          </cell>
          <cell r="I203">
            <v>0.2</v>
          </cell>
          <cell r="J203">
            <v>0.72</v>
          </cell>
        </row>
        <row r="204">
          <cell r="G204">
            <v>2.5</v>
          </cell>
          <cell r="H204">
            <v>0.09</v>
          </cell>
          <cell r="I204">
            <v>0.2</v>
          </cell>
          <cell r="J204">
            <v>0.05</v>
          </cell>
        </row>
        <row r="205">
          <cell r="D205" t="str">
            <v>dedução portão frontal</v>
          </cell>
          <cell r="F205">
            <v>-1</v>
          </cell>
          <cell r="G205">
            <v>4</v>
          </cell>
          <cell r="H205">
            <v>0.09</v>
          </cell>
          <cell r="I205">
            <v>0.2</v>
          </cell>
          <cell r="J205">
            <v>-7.0000000000000007E-2</v>
          </cell>
        </row>
        <row r="206">
          <cell r="D206" t="str">
            <v>cintas superiores - muros frontal e posterior da área ampliada</v>
          </cell>
          <cell r="F206">
            <v>2</v>
          </cell>
          <cell r="G206">
            <v>28.67</v>
          </cell>
          <cell r="H206">
            <v>0.09</v>
          </cell>
          <cell r="I206">
            <v>0.2</v>
          </cell>
          <cell r="J206">
            <v>1.03</v>
          </cell>
        </row>
        <row r="207">
          <cell r="D207" t="str">
            <v>cinta superior - muro lateral direito da área ampliada</v>
          </cell>
          <cell r="G207">
            <v>28.23</v>
          </cell>
          <cell r="H207">
            <v>0.09</v>
          </cell>
          <cell r="I207">
            <v>0.2</v>
          </cell>
          <cell r="J207">
            <v>0.51</v>
          </cell>
        </row>
        <row r="208">
          <cell r="D208" t="str">
            <v>dedução interseção com pilares</v>
          </cell>
          <cell r="F208">
            <v>-44</v>
          </cell>
          <cell r="G208">
            <v>0.15</v>
          </cell>
          <cell r="H208">
            <v>0.09</v>
          </cell>
          <cell r="I208">
            <v>0.2</v>
          </cell>
          <cell r="J208">
            <v>-0.12</v>
          </cell>
        </row>
        <row r="209">
          <cell r="D209" t="str">
            <v>Viga central da marquise frontal</v>
          </cell>
          <cell r="G209">
            <v>4.3</v>
          </cell>
          <cell r="H209">
            <v>0.15</v>
          </cell>
          <cell r="I209">
            <v>0.4</v>
          </cell>
          <cell r="J209">
            <v>0.26</v>
          </cell>
        </row>
        <row r="210">
          <cell r="D210" t="str">
            <v>Laje da marquise frontal</v>
          </cell>
          <cell r="G210">
            <v>4.5999999999999996</v>
          </cell>
          <cell r="H210">
            <v>1.3</v>
          </cell>
          <cell r="I210">
            <v>0.1</v>
          </cell>
          <cell r="J210">
            <v>0.6</v>
          </cell>
        </row>
        <row r="212">
          <cell r="D212" t="str">
            <v>Estrutura do Velatório</v>
          </cell>
        </row>
        <row r="213">
          <cell r="D213" t="str">
            <v>pilares laterais - acima da cinta inferior</v>
          </cell>
          <cell r="F213">
            <v>6</v>
          </cell>
          <cell r="G213">
            <v>0.15</v>
          </cell>
          <cell r="H213">
            <v>0.25</v>
          </cell>
          <cell r="I213">
            <v>3</v>
          </cell>
          <cell r="J213">
            <v>0.68</v>
          </cell>
        </row>
        <row r="214">
          <cell r="D214" t="str">
            <v>pilares centrais - acima da cinta inferior</v>
          </cell>
          <cell r="F214">
            <v>2</v>
          </cell>
          <cell r="G214">
            <v>0.15</v>
          </cell>
          <cell r="H214">
            <v>0.25</v>
          </cell>
          <cell r="I214">
            <v>4.25</v>
          </cell>
          <cell r="J214">
            <v>0.32</v>
          </cell>
        </row>
        <row r="215">
          <cell r="D215" t="str">
            <v>cintas superiores</v>
          </cell>
          <cell r="F215">
            <v>2</v>
          </cell>
          <cell r="G215">
            <v>10</v>
          </cell>
          <cell r="H215">
            <v>0.09</v>
          </cell>
          <cell r="I215">
            <v>0.4</v>
          </cell>
          <cell r="J215">
            <v>0.72</v>
          </cell>
        </row>
        <row r="216">
          <cell r="F216">
            <v>2</v>
          </cell>
          <cell r="G216">
            <v>6.7</v>
          </cell>
          <cell r="H216">
            <v>0.09</v>
          </cell>
          <cell r="I216">
            <v>0.4</v>
          </cell>
          <cell r="J216">
            <v>0.48</v>
          </cell>
        </row>
        <row r="217">
          <cell r="G217">
            <v>1.5499999999999998</v>
          </cell>
          <cell r="H217">
            <v>0.09</v>
          </cell>
          <cell r="I217">
            <v>0.3</v>
          </cell>
          <cell r="J217">
            <v>0.04</v>
          </cell>
        </row>
        <row r="218">
          <cell r="G218">
            <v>1.3</v>
          </cell>
          <cell r="H218">
            <v>0.09</v>
          </cell>
          <cell r="I218">
            <v>0.3</v>
          </cell>
          <cell r="J218">
            <v>0.04</v>
          </cell>
        </row>
        <row r="219">
          <cell r="D219" t="str">
            <v>dedução interseção com pilares</v>
          </cell>
          <cell r="F219">
            <v>-8</v>
          </cell>
          <cell r="G219">
            <v>0.15</v>
          </cell>
          <cell r="H219">
            <v>0.09</v>
          </cell>
          <cell r="I219">
            <v>0.4</v>
          </cell>
          <cell r="J219">
            <v>-0.04</v>
          </cell>
        </row>
        <row r="221">
          <cell r="D221" t="str">
            <v>Bancos do velatório</v>
          </cell>
          <cell r="H221" t="str">
            <v>L incl.engaste</v>
          </cell>
        </row>
        <row r="222">
          <cell r="D222" t="str">
            <v>banco lateral esquerdo</v>
          </cell>
          <cell r="G222">
            <v>9.6999999999999993</v>
          </cell>
          <cell r="H222">
            <v>0.45</v>
          </cell>
          <cell r="I222">
            <v>0.1</v>
          </cell>
          <cell r="J222">
            <v>0.44</v>
          </cell>
        </row>
        <row r="223">
          <cell r="D223" t="str">
            <v>banco lateral direito</v>
          </cell>
          <cell r="G223">
            <v>8.25</v>
          </cell>
          <cell r="H223">
            <v>0.45</v>
          </cell>
          <cell r="I223">
            <v>0.1</v>
          </cell>
          <cell r="J223">
            <v>0.37</v>
          </cell>
        </row>
        <row r="224">
          <cell r="D224" t="str">
            <v>banco posterior</v>
          </cell>
          <cell r="G224">
            <v>3.25</v>
          </cell>
          <cell r="H224">
            <v>0.45</v>
          </cell>
          <cell r="I224">
            <v>0.1</v>
          </cell>
          <cell r="J224">
            <v>0.15</v>
          </cell>
        </row>
        <row r="226">
          <cell r="D226" t="str">
            <v>Elementos de concreto pré-moldado dos jazigos</v>
          </cell>
        </row>
        <row r="227">
          <cell r="D227" t="str">
            <v>Cruzes de concreto</v>
          </cell>
          <cell r="F227">
            <v>24</v>
          </cell>
          <cell r="G227">
            <v>0.04</v>
          </cell>
          <cell r="H227">
            <v>0.04</v>
          </cell>
          <cell r="I227">
            <v>0.34</v>
          </cell>
          <cell r="J227">
            <v>0.01</v>
          </cell>
        </row>
        <row r="228">
          <cell r="F228">
            <v>24</v>
          </cell>
          <cell r="G228">
            <v>0.2</v>
          </cell>
          <cell r="H228">
            <v>0.04</v>
          </cell>
          <cell r="I228">
            <v>0.04</v>
          </cell>
          <cell r="J228">
            <v>0.01</v>
          </cell>
        </row>
        <row r="229">
          <cell r="D229" t="str">
            <v>Placas das tampas das gavetas</v>
          </cell>
          <cell r="F229">
            <v>96</v>
          </cell>
          <cell r="G229">
            <v>0.7</v>
          </cell>
          <cell r="H229">
            <v>0.5</v>
          </cell>
          <cell r="I229">
            <v>0.04</v>
          </cell>
          <cell r="J229">
            <v>1.34</v>
          </cell>
        </row>
        <row r="231">
          <cell r="D231" t="str">
            <v>Total item 4.1</v>
          </cell>
          <cell r="J231">
            <v>10.809999999999997</v>
          </cell>
        </row>
        <row r="233">
          <cell r="A233" t="str">
            <v>4.2</v>
          </cell>
          <cell r="B233" t="str">
            <v>SINAPI</v>
          </cell>
          <cell r="C233" t="str">
            <v>101964</v>
          </cell>
          <cell r="D233" t="str">
            <v>LAJE PRÉ-MOLDADA UNIDIRECIONAL, BIAPOIADA, PARA FORRO, ENCHIMENTO EM CERÂMICA, VIGOTA CONVENCIONAL, ALTURA TOTAL DA LAJE (ENCHIMENTO+CAPA) = (8+3). AF_11/2020</v>
          </cell>
          <cell r="E233" t="str">
            <v>M2</v>
          </cell>
          <cell r="K233">
            <v>195.5</v>
          </cell>
          <cell r="L233">
            <v>120.48</v>
          </cell>
          <cell r="M233">
            <v>152.44</v>
          </cell>
          <cell r="N233">
            <v>29802.02</v>
          </cell>
          <cell r="O233">
            <v>123.26</v>
          </cell>
          <cell r="P233">
            <v>148.53</v>
          </cell>
          <cell r="Q233">
            <v>29037.61</v>
          </cell>
        </row>
        <row r="234">
          <cell r="D234" t="str">
            <v>Jazigos nessa 1ª etapa - 3 lances de lajes por módulo</v>
          </cell>
          <cell r="F234">
            <v>3</v>
          </cell>
          <cell r="G234">
            <v>22.95</v>
          </cell>
          <cell r="H234">
            <v>2.8</v>
          </cell>
          <cell r="J234">
            <v>192.78</v>
          </cell>
        </row>
        <row r="236">
          <cell r="D236" t="str">
            <v>Sobre WC do Velatório, para apoio do reservatório</v>
          </cell>
          <cell r="G236">
            <v>1.7</v>
          </cell>
          <cell r="H236">
            <v>1.6</v>
          </cell>
          <cell r="J236">
            <v>2.72</v>
          </cell>
        </row>
        <row r="238">
          <cell r="D238" t="str">
            <v>Total item 4.2</v>
          </cell>
          <cell r="J238">
            <v>195.5</v>
          </cell>
        </row>
        <row r="240">
          <cell r="A240" t="str">
            <v>4.3</v>
          </cell>
          <cell r="B240" t="str">
            <v>SINAPI</v>
          </cell>
          <cell r="C240" t="str">
            <v>93184</v>
          </cell>
          <cell r="D240" t="str">
            <v>VERGA PRÉ-MOLDADA PARA PORTAS. AF_03/2016</v>
          </cell>
          <cell r="E240" t="str">
            <v>M</v>
          </cell>
          <cell r="K240">
            <v>3.6</v>
          </cell>
          <cell r="L240">
            <v>26.35</v>
          </cell>
          <cell r="M240">
            <v>33.340000000000003</v>
          </cell>
          <cell r="N240">
            <v>120.02</v>
          </cell>
          <cell r="O240">
            <v>27.23</v>
          </cell>
          <cell r="P240">
            <v>32.81</v>
          </cell>
          <cell r="Q240">
            <v>118.11</v>
          </cell>
        </row>
        <row r="241">
          <cell r="D241" t="str">
            <v>Porta de entrada do velatório</v>
          </cell>
          <cell r="G241">
            <v>2.2000000000000002</v>
          </cell>
          <cell r="J241">
            <v>2.2000000000000002</v>
          </cell>
        </row>
        <row r="242">
          <cell r="D242" t="str">
            <v>Porta do WC do velatório</v>
          </cell>
          <cell r="G242">
            <v>1.4</v>
          </cell>
          <cell r="J242">
            <v>1.4</v>
          </cell>
        </row>
        <row r="244">
          <cell r="D244" t="str">
            <v>Total item 4.3</v>
          </cell>
          <cell r="J244">
            <v>3.6</v>
          </cell>
        </row>
        <row r="246">
          <cell r="A246" t="str">
            <v>4.4</v>
          </cell>
          <cell r="B246" t="str">
            <v>SINAPI</v>
          </cell>
          <cell r="C246" t="str">
            <v>93182</v>
          </cell>
          <cell r="D246" t="str">
            <v>VERGA PRÉ-MOLDADA PARA JANELAS. AF_03/2016</v>
          </cell>
          <cell r="E246" t="str">
            <v>M</v>
          </cell>
          <cell r="K246">
            <v>12.6</v>
          </cell>
          <cell r="L246">
            <v>35.82</v>
          </cell>
          <cell r="M246">
            <v>45.32</v>
          </cell>
          <cell r="N246">
            <v>571.03</v>
          </cell>
          <cell r="O246">
            <v>36.86</v>
          </cell>
          <cell r="P246">
            <v>44.42</v>
          </cell>
          <cell r="Q246">
            <v>559.69000000000005</v>
          </cell>
        </row>
        <row r="247">
          <cell r="D247" t="str">
            <v>Janela do velatório - vergas e contra-vergas</v>
          </cell>
          <cell r="F247">
            <v>6</v>
          </cell>
          <cell r="G247">
            <v>2.1</v>
          </cell>
          <cell r="J247">
            <v>12.6</v>
          </cell>
        </row>
        <row r="249">
          <cell r="D249" t="str">
            <v>Total item 4.4</v>
          </cell>
          <cell r="J249">
            <v>12.6</v>
          </cell>
        </row>
        <row r="251">
          <cell r="A251" t="str">
            <v>5.0</v>
          </cell>
          <cell r="D251" t="str">
            <v>PAREDES E REVESTIMENTOS</v>
          </cell>
          <cell r="N251">
            <v>75522.100000000006</v>
          </cell>
          <cell r="Q251">
            <v>76660.62999999999</v>
          </cell>
        </row>
        <row r="253">
          <cell r="A253" t="str">
            <v>5.1</v>
          </cell>
          <cell r="B253" t="str">
            <v>SINAPI</v>
          </cell>
          <cell r="C253" t="str">
            <v>87503</v>
          </cell>
          <cell r="D253" t="str">
            <v>ALVENARIA DE VEDAÇÃO DE BLOCOS CERÂMICOS FURADOS NA HORIZONTAL DE 9X19X19CM (ESPESSURA 9CM) DE PAREDES COM ÁREA LÍQUIDA MAIOR OU IGUAL A 6M² SEM VÃOS E ARGAMASSA DE ASSENTAMENTO COM PREPARO EM BETONEIRA. AF_06/2014</v>
          </cell>
          <cell r="E253" t="str">
            <v>M2</v>
          </cell>
          <cell r="K253">
            <v>410.54999999999995</v>
          </cell>
          <cell r="L253">
            <v>55.34</v>
          </cell>
          <cell r="M253">
            <v>70.02</v>
          </cell>
          <cell r="N253">
            <v>28746.71</v>
          </cell>
          <cell r="O253">
            <v>59.53</v>
          </cell>
          <cell r="P253">
            <v>71.73</v>
          </cell>
          <cell r="Q253">
            <v>29448.75</v>
          </cell>
        </row>
        <row r="254">
          <cell r="D254" t="str">
            <v>Painéis dos novos muros</v>
          </cell>
        </row>
        <row r="255">
          <cell r="D255" t="str">
            <v>muro frontal do cemitério existente</v>
          </cell>
          <cell r="G255">
            <v>40</v>
          </cell>
          <cell r="I255">
            <v>1.6</v>
          </cell>
          <cell r="J255">
            <v>64</v>
          </cell>
        </row>
        <row r="256">
          <cell r="F256">
            <v>-1</v>
          </cell>
          <cell r="G256">
            <v>4</v>
          </cell>
          <cell r="I256">
            <v>1.6</v>
          </cell>
          <cell r="J256">
            <v>-6.4</v>
          </cell>
        </row>
        <row r="257">
          <cell r="G257">
            <v>2.5</v>
          </cell>
          <cell r="I257">
            <v>1.6</v>
          </cell>
          <cell r="J257">
            <v>4</v>
          </cell>
        </row>
        <row r="258">
          <cell r="D258" t="str">
            <v>muros frontal e posterior da área ampliada</v>
          </cell>
          <cell r="F258">
            <v>2</v>
          </cell>
          <cell r="G258">
            <v>28.67</v>
          </cell>
          <cell r="I258">
            <v>1.6</v>
          </cell>
          <cell r="J258">
            <v>91.74</v>
          </cell>
        </row>
        <row r="259">
          <cell r="D259" t="str">
            <v>muro lateral direito da área ampliada</v>
          </cell>
          <cell r="G259">
            <v>28.23</v>
          </cell>
          <cell r="I259">
            <v>1.6</v>
          </cell>
          <cell r="J259">
            <v>45.17</v>
          </cell>
        </row>
        <row r="260">
          <cell r="D260" t="str">
            <v>dedução interseção com pilares</v>
          </cell>
          <cell r="F260">
            <v>-44</v>
          </cell>
          <cell r="G260">
            <v>0.15</v>
          </cell>
          <cell r="I260">
            <v>1.6</v>
          </cell>
          <cell r="J260">
            <v>-10.56</v>
          </cell>
        </row>
        <row r="262">
          <cell r="D262" t="str">
            <v>Jazigos - 1ª Etapa (módulo 01 a módulo 24)</v>
          </cell>
        </row>
        <row r="263">
          <cell r="D263" t="str">
            <v>somente paredes transversais (porque frontal é vazada e posterior já é o muro) - entre lajes</v>
          </cell>
          <cell r="F263">
            <v>72</v>
          </cell>
          <cell r="G263">
            <v>2.5</v>
          </cell>
          <cell r="I263">
            <v>0.6</v>
          </cell>
          <cell r="J263">
            <v>108</v>
          </cell>
        </row>
        <row r="264">
          <cell r="D264" t="str">
            <v>empenas frontais (onde são fixadas as cruzes)</v>
          </cell>
          <cell r="F264">
            <v>24</v>
          </cell>
          <cell r="G264">
            <v>0.95</v>
          </cell>
          <cell r="I264">
            <v>0.32500000000000001</v>
          </cell>
          <cell r="J264">
            <v>7.41</v>
          </cell>
        </row>
        <row r="266">
          <cell r="D266" t="str">
            <v>Velatório</v>
          </cell>
        </row>
        <row r="267">
          <cell r="D267" t="str">
            <v>paredes longitudinais</v>
          </cell>
          <cell r="F267">
            <v>2</v>
          </cell>
          <cell r="G267">
            <v>9.6999999999999993</v>
          </cell>
          <cell r="I267">
            <v>3</v>
          </cell>
          <cell r="J267">
            <v>58.2</v>
          </cell>
        </row>
        <row r="268">
          <cell r="G268">
            <v>1.3</v>
          </cell>
          <cell r="I268">
            <v>3.58</v>
          </cell>
          <cell r="J268">
            <v>4.6500000000000004</v>
          </cell>
        </row>
        <row r="269">
          <cell r="D269" t="str">
            <v>paredes transversais</v>
          </cell>
          <cell r="F269">
            <v>2</v>
          </cell>
          <cell r="G269">
            <v>6.7</v>
          </cell>
          <cell r="I269">
            <v>3</v>
          </cell>
          <cell r="J269">
            <v>40.200000000000003</v>
          </cell>
        </row>
        <row r="270">
          <cell r="F270">
            <v>2</v>
          </cell>
          <cell r="G270">
            <v>6.7</v>
          </cell>
          <cell r="I270">
            <v>0.625</v>
          </cell>
          <cell r="J270">
            <v>8.3800000000000008</v>
          </cell>
        </row>
        <row r="271">
          <cell r="G271">
            <v>1.5499999999999998</v>
          </cell>
          <cell r="I271">
            <v>3.29</v>
          </cell>
          <cell r="J271">
            <v>5.0999999999999996</v>
          </cell>
        </row>
        <row r="272">
          <cell r="F272">
            <v>-1</v>
          </cell>
          <cell r="G272">
            <v>1.6</v>
          </cell>
          <cell r="I272">
            <v>2.6</v>
          </cell>
          <cell r="J272">
            <v>-4.16</v>
          </cell>
        </row>
        <row r="273">
          <cell r="F273">
            <v>-1</v>
          </cell>
          <cell r="G273">
            <v>0.8</v>
          </cell>
          <cell r="I273">
            <v>2.1</v>
          </cell>
          <cell r="J273">
            <v>-1.68</v>
          </cell>
        </row>
        <row r="274">
          <cell r="F274">
            <v>-3</v>
          </cell>
          <cell r="G274">
            <v>1.5</v>
          </cell>
          <cell r="I274">
            <v>1</v>
          </cell>
          <cell r="J274">
            <v>-4.5</v>
          </cell>
        </row>
        <row r="275">
          <cell r="F275">
            <v>-1</v>
          </cell>
          <cell r="G275">
            <v>0.4</v>
          </cell>
          <cell r="I275">
            <v>0.4</v>
          </cell>
          <cell r="J275">
            <v>-0.16</v>
          </cell>
        </row>
        <row r="276">
          <cell r="D276" t="str">
            <v>Suportes para bancos de concreto</v>
          </cell>
          <cell r="F276">
            <v>14</v>
          </cell>
          <cell r="G276">
            <v>0.25</v>
          </cell>
          <cell r="I276">
            <v>0.32999999999999996</v>
          </cell>
          <cell r="J276">
            <v>1.1599999999999999</v>
          </cell>
        </row>
        <row r="278">
          <cell r="D278" t="str">
            <v>Total item 5.1</v>
          </cell>
          <cell r="J278">
            <v>410.54999999999995</v>
          </cell>
        </row>
        <row r="280">
          <cell r="A280" t="str">
            <v>5.2</v>
          </cell>
          <cell r="B280" t="str">
            <v>SINAPI</v>
          </cell>
          <cell r="C280" t="str">
            <v>87879</v>
          </cell>
          <cell r="D280" t="str">
            <v>CHAPISCO APLICADO EM ALVENARIAS E ESTRUTURAS DE CONCRETO INTERNAS, COM COLHER DE PEDREIRO.  ARGAMASSA TRAÇO 1:3 COM PREPARO EM BETONEIRA 400L. AF_06/2014</v>
          </cell>
          <cell r="E280" t="str">
            <v>M2</v>
          </cell>
          <cell r="K280">
            <v>975.95999999999981</v>
          </cell>
          <cell r="L280">
            <v>3.32</v>
          </cell>
          <cell r="M280">
            <v>4.2</v>
          </cell>
          <cell r="N280">
            <v>4099.03</v>
          </cell>
          <cell r="O280">
            <v>3.54</v>
          </cell>
          <cell r="P280">
            <v>4.2699999999999996</v>
          </cell>
          <cell r="Q280">
            <v>4167.34</v>
          </cell>
        </row>
        <row r="281">
          <cell r="D281" t="str">
            <v>Painéis dos novos muros</v>
          </cell>
        </row>
        <row r="282">
          <cell r="D282" t="str">
            <v>muro frontal do cemitério existente</v>
          </cell>
          <cell r="F282">
            <v>2</v>
          </cell>
          <cell r="G282">
            <v>40</v>
          </cell>
          <cell r="I282">
            <v>2</v>
          </cell>
          <cell r="J282">
            <v>160</v>
          </cell>
        </row>
        <row r="283">
          <cell r="F283">
            <v>-2</v>
          </cell>
          <cell r="G283">
            <v>4</v>
          </cell>
          <cell r="I283">
            <v>2</v>
          </cell>
          <cell r="J283">
            <v>-16</v>
          </cell>
        </row>
        <row r="284">
          <cell r="F284">
            <v>2</v>
          </cell>
          <cell r="G284">
            <v>2.5</v>
          </cell>
          <cell r="I284">
            <v>2</v>
          </cell>
          <cell r="J284">
            <v>10</v>
          </cell>
        </row>
        <row r="285">
          <cell r="D285" t="str">
            <v>muros frontal e posterior da área ampliada</v>
          </cell>
          <cell r="F285">
            <v>4</v>
          </cell>
          <cell r="G285">
            <v>28.67</v>
          </cell>
          <cell r="I285">
            <v>2</v>
          </cell>
          <cell r="J285">
            <v>229.36</v>
          </cell>
        </row>
        <row r="286">
          <cell r="D286" t="str">
            <v>muro lateral direito da área ampliada</v>
          </cell>
          <cell r="F286">
            <v>2</v>
          </cell>
          <cell r="G286">
            <v>28.23</v>
          </cell>
          <cell r="I286">
            <v>2</v>
          </cell>
          <cell r="J286">
            <v>112.92</v>
          </cell>
        </row>
        <row r="287">
          <cell r="D287" t="str">
            <v>ressaltos dos pilares para fora das paredes</v>
          </cell>
          <cell r="F287">
            <v>88</v>
          </cell>
          <cell r="G287">
            <v>0.1</v>
          </cell>
          <cell r="I287">
            <v>2</v>
          </cell>
          <cell r="J287">
            <v>17.600000000000001</v>
          </cell>
        </row>
        <row r="288">
          <cell r="D288" t="str">
            <v>complemento pilares da maraquise frontal</v>
          </cell>
          <cell r="F288">
            <v>4</v>
          </cell>
          <cell r="G288">
            <v>0.15</v>
          </cell>
          <cell r="I288">
            <v>0.64999999999999991</v>
          </cell>
          <cell r="J288">
            <v>0.39</v>
          </cell>
        </row>
        <row r="289">
          <cell r="F289">
            <v>4</v>
          </cell>
          <cell r="G289">
            <v>0.25</v>
          </cell>
          <cell r="I289">
            <v>0.64999999999999991</v>
          </cell>
          <cell r="J289">
            <v>0.65</v>
          </cell>
        </row>
        <row r="290">
          <cell r="D290" t="str">
            <v>Viga central da marquise frontal</v>
          </cell>
          <cell r="F290">
            <v>2</v>
          </cell>
          <cell r="G290">
            <v>4.3</v>
          </cell>
          <cell r="I290">
            <v>0.4</v>
          </cell>
          <cell r="J290">
            <v>3.44</v>
          </cell>
        </row>
        <row r="291">
          <cell r="D291" t="str">
            <v>Laje da marquise frontal</v>
          </cell>
          <cell r="G291">
            <v>4.5999999999999996</v>
          </cell>
          <cell r="H291">
            <v>1.3</v>
          </cell>
          <cell r="J291">
            <v>5.98</v>
          </cell>
        </row>
        <row r="293">
          <cell r="D293" t="str">
            <v>Jazigos - 1ª Etapa (módulo 01 a módulo 24)</v>
          </cell>
        </row>
        <row r="294">
          <cell r="D294" t="str">
            <v>somente paredes transversais (porque frontal é vazada e posterior já é o muro) - entre lajes</v>
          </cell>
          <cell r="F294">
            <v>144</v>
          </cell>
          <cell r="G294">
            <v>2.5</v>
          </cell>
          <cell r="I294">
            <v>0.6</v>
          </cell>
          <cell r="J294">
            <v>216</v>
          </cell>
        </row>
        <row r="295">
          <cell r="D295" t="str">
            <v>empenas frontais (onde são fixadas as cruzes)</v>
          </cell>
          <cell r="F295">
            <v>48</v>
          </cell>
          <cell r="G295">
            <v>0.95</v>
          </cell>
          <cell r="I295">
            <v>0.32500000000000001</v>
          </cell>
          <cell r="J295">
            <v>14.82</v>
          </cell>
        </row>
        <row r="297">
          <cell r="D297" t="str">
            <v>Velatório</v>
          </cell>
        </row>
        <row r="298">
          <cell r="D298" t="str">
            <v>paredes longitudinais</v>
          </cell>
          <cell r="F298">
            <v>4</v>
          </cell>
          <cell r="G298">
            <v>10</v>
          </cell>
          <cell r="I298">
            <v>3</v>
          </cell>
          <cell r="J298">
            <v>120</v>
          </cell>
        </row>
        <row r="299">
          <cell r="F299">
            <v>2</v>
          </cell>
          <cell r="G299">
            <v>1.3</v>
          </cell>
          <cell r="I299">
            <v>3.58</v>
          </cell>
          <cell r="J299">
            <v>9.31</v>
          </cell>
        </row>
        <row r="300">
          <cell r="D300" t="str">
            <v>paredes transversais</v>
          </cell>
          <cell r="F300">
            <v>4</v>
          </cell>
          <cell r="G300">
            <v>6.7</v>
          </cell>
          <cell r="I300">
            <v>3</v>
          </cell>
          <cell r="J300">
            <v>80.400000000000006</v>
          </cell>
        </row>
        <row r="301">
          <cell r="F301">
            <v>2</v>
          </cell>
          <cell r="G301">
            <v>6.7</v>
          </cell>
          <cell r="I301">
            <v>0.625</v>
          </cell>
          <cell r="J301">
            <v>8.3800000000000008</v>
          </cell>
        </row>
        <row r="302">
          <cell r="F302">
            <v>2</v>
          </cell>
          <cell r="G302">
            <v>1.5499999999999998</v>
          </cell>
          <cell r="I302">
            <v>3.29</v>
          </cell>
          <cell r="J302">
            <v>10.199999999999999</v>
          </cell>
        </row>
        <row r="303">
          <cell r="F303">
            <v>-2</v>
          </cell>
          <cell r="G303">
            <v>1.6</v>
          </cell>
          <cell r="I303">
            <v>2.6</v>
          </cell>
          <cell r="J303">
            <v>-8.32</v>
          </cell>
        </row>
        <row r="304">
          <cell r="F304">
            <v>-2</v>
          </cell>
          <cell r="G304">
            <v>0.8</v>
          </cell>
          <cell r="I304">
            <v>2.1</v>
          </cell>
          <cell r="J304">
            <v>-3.36</v>
          </cell>
        </row>
        <row r="305">
          <cell r="F305">
            <v>-6</v>
          </cell>
          <cell r="G305">
            <v>1.5</v>
          </cell>
          <cell r="I305">
            <v>1</v>
          </cell>
          <cell r="J305">
            <v>-9</v>
          </cell>
        </row>
        <row r="306">
          <cell r="F306">
            <v>-2</v>
          </cell>
          <cell r="G306">
            <v>0.4</v>
          </cell>
          <cell r="I306">
            <v>0.4</v>
          </cell>
          <cell r="J306">
            <v>-0.32</v>
          </cell>
        </row>
        <row r="307">
          <cell r="D307" t="str">
            <v>Laje do WC do Velatório, para apoio do reservatório</v>
          </cell>
          <cell r="G307">
            <v>1.7</v>
          </cell>
          <cell r="H307">
            <v>1.6</v>
          </cell>
          <cell r="J307">
            <v>2.72</v>
          </cell>
        </row>
        <row r="308">
          <cell r="D308" t="str">
            <v>Suportes para bancos de concreto</v>
          </cell>
          <cell r="F308">
            <v>28</v>
          </cell>
          <cell r="G308">
            <v>0.25</v>
          </cell>
          <cell r="I308">
            <v>0.32999999999999996</v>
          </cell>
          <cell r="J308">
            <v>2.31</v>
          </cell>
        </row>
        <row r="309">
          <cell r="D309" t="str">
            <v>banco lateral esquerdo - fundo</v>
          </cell>
          <cell r="G309">
            <v>9.6999999999999993</v>
          </cell>
          <cell r="H309">
            <v>0.4</v>
          </cell>
          <cell r="J309">
            <v>3.88</v>
          </cell>
        </row>
        <row r="310">
          <cell r="D310" t="str">
            <v>banco lateral direito - fundo</v>
          </cell>
          <cell r="G310">
            <v>8.25</v>
          </cell>
          <cell r="H310">
            <v>0.4</v>
          </cell>
          <cell r="J310">
            <v>3.3</v>
          </cell>
        </row>
        <row r="311">
          <cell r="D311" t="str">
            <v>banco posterior - fundo</v>
          </cell>
          <cell r="G311">
            <v>3.25</v>
          </cell>
          <cell r="H311">
            <v>0.4</v>
          </cell>
          <cell r="J311">
            <v>1.3</v>
          </cell>
        </row>
        <row r="313">
          <cell r="D313" t="str">
            <v>Total item 5.2</v>
          </cell>
          <cell r="J313">
            <v>975.95999999999981</v>
          </cell>
        </row>
        <row r="315">
          <cell r="A315" t="str">
            <v>5.3</v>
          </cell>
          <cell r="B315" t="str">
            <v>SINAPI</v>
          </cell>
          <cell r="C315" t="str">
            <v>89173</v>
          </cell>
          <cell r="D315" t="str">
            <v>EMBOÇO/MASSA ÚNICA, APLICADO MANUALMENTE, TRAÇO 1:2:8, EM BETONEIRA DE 400L, PAREDES INTERNAS, COM EXECUÇÃO DE TALISCAS, EDIFICAÇÃO HABITACIONAL UNIFAMILIAR (CASAS) E EDIFICAÇÃO PÚBLICA PADRÃO. AF_12/2014</v>
          </cell>
          <cell r="E315" t="str">
            <v>M2</v>
          </cell>
          <cell r="K315">
            <v>1006.7299999999999</v>
          </cell>
          <cell r="L315">
            <v>28.91</v>
          </cell>
          <cell r="M315">
            <v>36.58</v>
          </cell>
          <cell r="N315">
            <v>36826.18</v>
          </cell>
          <cell r="O315">
            <v>30.75</v>
          </cell>
          <cell r="P315">
            <v>37.049999999999997</v>
          </cell>
          <cell r="Q315">
            <v>37299.339999999997</v>
          </cell>
        </row>
        <row r="316">
          <cell r="D316" t="str">
            <v>Painéis dos novos muros</v>
          </cell>
        </row>
        <row r="317">
          <cell r="D317" t="str">
            <v>muro frontal do cemitério existente</v>
          </cell>
          <cell r="F317">
            <v>2</v>
          </cell>
          <cell r="G317">
            <v>40</v>
          </cell>
          <cell r="I317">
            <v>2</v>
          </cell>
          <cell r="J317">
            <v>160</v>
          </cell>
        </row>
        <row r="318">
          <cell r="F318">
            <v>-2</v>
          </cell>
          <cell r="G318">
            <v>4</v>
          </cell>
          <cell r="I318">
            <v>2</v>
          </cell>
          <cell r="J318">
            <v>-16</v>
          </cell>
        </row>
        <row r="319">
          <cell r="F319">
            <v>2</v>
          </cell>
          <cell r="G319">
            <v>2.5</v>
          </cell>
          <cell r="I319">
            <v>2</v>
          </cell>
          <cell r="J319">
            <v>10</v>
          </cell>
        </row>
        <row r="320">
          <cell r="D320" t="str">
            <v>muros frontal e posterior da área ampliada</v>
          </cell>
          <cell r="F320">
            <v>4</v>
          </cell>
          <cell r="G320">
            <v>28.67</v>
          </cell>
          <cell r="I320">
            <v>2</v>
          </cell>
          <cell r="J320">
            <v>229.36</v>
          </cell>
        </row>
        <row r="321">
          <cell r="D321" t="str">
            <v>muro lateral direito da área ampliada</v>
          </cell>
          <cell r="F321">
            <v>2</v>
          </cell>
          <cell r="G321">
            <v>28.23</v>
          </cell>
          <cell r="I321">
            <v>2</v>
          </cell>
          <cell r="J321">
            <v>112.92</v>
          </cell>
        </row>
        <row r="322">
          <cell r="D322" t="str">
            <v>ressaltos dos pilares para fora das paredes</v>
          </cell>
          <cell r="F322">
            <v>88</v>
          </cell>
          <cell r="G322">
            <v>0.1</v>
          </cell>
          <cell r="I322">
            <v>2</v>
          </cell>
          <cell r="J322">
            <v>17.600000000000001</v>
          </cell>
        </row>
        <row r="323">
          <cell r="D323" t="str">
            <v>complemento pilares da maraquise frontal</v>
          </cell>
          <cell r="F323">
            <v>4</v>
          </cell>
          <cell r="G323">
            <v>0.15</v>
          </cell>
          <cell r="I323">
            <v>0.64999999999999991</v>
          </cell>
          <cell r="J323">
            <v>0.39</v>
          </cell>
        </row>
        <row r="324">
          <cell r="F324">
            <v>4</v>
          </cell>
          <cell r="G324">
            <v>0.25</v>
          </cell>
          <cell r="I324">
            <v>0.64999999999999991</v>
          </cell>
          <cell r="J324">
            <v>0.65</v>
          </cell>
        </row>
        <row r="325">
          <cell r="D325" t="str">
            <v>Viga central da marquise frontal</v>
          </cell>
          <cell r="F325">
            <v>2</v>
          </cell>
          <cell r="G325">
            <v>4.3</v>
          </cell>
          <cell r="I325">
            <v>0.4</v>
          </cell>
          <cell r="J325">
            <v>3.44</v>
          </cell>
        </row>
        <row r="326">
          <cell r="D326" t="str">
            <v>Laje da marquise frontal</v>
          </cell>
          <cell r="G326">
            <v>4.5999999999999996</v>
          </cell>
          <cell r="H326">
            <v>1.3</v>
          </cell>
          <cell r="J326">
            <v>5.98</v>
          </cell>
        </row>
        <row r="327">
          <cell r="D327" t="str">
            <v>muro frontal do cemitério existente - capeaço superior</v>
          </cell>
          <cell r="G327">
            <v>40</v>
          </cell>
          <cell r="H327">
            <v>0.15</v>
          </cell>
          <cell r="J327">
            <v>6</v>
          </cell>
        </row>
        <row r="328">
          <cell r="F328">
            <v>-1</v>
          </cell>
          <cell r="G328">
            <v>4</v>
          </cell>
          <cell r="H328">
            <v>0.15</v>
          </cell>
          <cell r="J328">
            <v>-0.6</v>
          </cell>
        </row>
        <row r="329">
          <cell r="G329">
            <v>2.5</v>
          </cell>
          <cell r="H329">
            <v>0.15</v>
          </cell>
          <cell r="J329">
            <v>0.38</v>
          </cell>
        </row>
        <row r="330">
          <cell r="D330" t="str">
            <v>muros frontal e posterior da área ampliada - capeaço superior</v>
          </cell>
          <cell r="F330">
            <v>2</v>
          </cell>
          <cell r="G330">
            <v>28.67</v>
          </cell>
          <cell r="H330">
            <v>0.15</v>
          </cell>
          <cell r="J330">
            <v>8.6</v>
          </cell>
        </row>
        <row r="331">
          <cell r="D331" t="str">
            <v>muro lateral direito da área ampliada - capeaço superior</v>
          </cell>
          <cell r="G331">
            <v>28.23</v>
          </cell>
          <cell r="H331">
            <v>0.15</v>
          </cell>
          <cell r="J331">
            <v>4.2300000000000004</v>
          </cell>
        </row>
        <row r="333">
          <cell r="D333" t="str">
            <v>Jazigos - 1ª Etapa (módulo 01 a módulo 24)</v>
          </cell>
        </row>
        <row r="334">
          <cell r="D334" t="str">
            <v>somente paredes transversais (porque frontal é vazada e posterior já é o muro) - entre lajes</v>
          </cell>
          <cell r="F334">
            <v>144</v>
          </cell>
          <cell r="G334">
            <v>2.5</v>
          </cell>
          <cell r="I334">
            <v>0.6</v>
          </cell>
          <cell r="J334">
            <v>216</v>
          </cell>
        </row>
        <row r="335">
          <cell r="D335" t="str">
            <v>empenas frontais (onde são fixadas as cruzes)</v>
          </cell>
          <cell r="F335">
            <v>48</v>
          </cell>
          <cell r="G335">
            <v>0.95</v>
          </cell>
          <cell r="I335">
            <v>0.32500000000000001</v>
          </cell>
          <cell r="J335">
            <v>14.82</v>
          </cell>
        </row>
        <row r="337">
          <cell r="D337" t="str">
            <v>Velatório</v>
          </cell>
        </row>
        <row r="338">
          <cell r="D338" t="str">
            <v>paredes longitudinais</v>
          </cell>
          <cell r="F338">
            <v>4</v>
          </cell>
          <cell r="G338">
            <v>10</v>
          </cell>
          <cell r="I338">
            <v>3</v>
          </cell>
          <cell r="J338">
            <v>120</v>
          </cell>
        </row>
        <row r="339">
          <cell r="F339">
            <v>2</v>
          </cell>
          <cell r="G339">
            <v>1.3</v>
          </cell>
          <cell r="I339">
            <v>3.58</v>
          </cell>
          <cell r="J339">
            <v>9.31</v>
          </cell>
        </row>
        <row r="340">
          <cell r="D340" t="str">
            <v>paredes transversais</v>
          </cell>
          <cell r="F340">
            <v>4</v>
          </cell>
          <cell r="G340">
            <v>6.7</v>
          </cell>
          <cell r="I340">
            <v>3</v>
          </cell>
          <cell r="J340">
            <v>80.400000000000006</v>
          </cell>
        </row>
        <row r="341">
          <cell r="F341">
            <v>2</v>
          </cell>
          <cell r="G341">
            <v>6.7</v>
          </cell>
          <cell r="I341">
            <v>0.625</v>
          </cell>
          <cell r="J341">
            <v>8.3800000000000008</v>
          </cell>
        </row>
        <row r="342">
          <cell r="F342">
            <v>2</v>
          </cell>
          <cell r="G342">
            <v>1.5499999999999998</v>
          </cell>
          <cell r="I342">
            <v>3.29</v>
          </cell>
          <cell r="J342">
            <v>10.199999999999999</v>
          </cell>
        </row>
        <row r="343">
          <cell r="F343">
            <v>-2</v>
          </cell>
          <cell r="G343">
            <v>1.6</v>
          </cell>
          <cell r="I343">
            <v>2.6</v>
          </cell>
          <cell r="J343">
            <v>-8.32</v>
          </cell>
        </row>
        <row r="344">
          <cell r="F344">
            <v>-2</v>
          </cell>
          <cell r="G344">
            <v>0.8</v>
          </cell>
          <cell r="I344">
            <v>2.1</v>
          </cell>
          <cell r="J344">
            <v>-3.36</v>
          </cell>
        </row>
        <row r="345">
          <cell r="F345">
            <v>-6</v>
          </cell>
          <cell r="G345">
            <v>1.5</v>
          </cell>
          <cell r="I345">
            <v>1</v>
          </cell>
          <cell r="J345">
            <v>-9</v>
          </cell>
        </row>
        <row r="346">
          <cell r="F346">
            <v>-2</v>
          </cell>
          <cell r="G346">
            <v>0.4</v>
          </cell>
          <cell r="I346">
            <v>0.4</v>
          </cell>
          <cell r="J346">
            <v>-0.32</v>
          </cell>
        </row>
        <row r="347">
          <cell r="D347" t="str">
            <v>Laje do WC do Velatório, para apoio do reservatório</v>
          </cell>
          <cell r="G347">
            <v>1.7</v>
          </cell>
          <cell r="H347">
            <v>1.6</v>
          </cell>
          <cell r="J347">
            <v>2.72</v>
          </cell>
        </row>
        <row r="348">
          <cell r="D348" t="str">
            <v>Suportes para bancos de concreto</v>
          </cell>
          <cell r="F348">
            <v>28</v>
          </cell>
          <cell r="G348">
            <v>0.25</v>
          </cell>
          <cell r="I348">
            <v>0.32999999999999996</v>
          </cell>
          <cell r="J348">
            <v>2.31</v>
          </cell>
        </row>
        <row r="349">
          <cell r="D349" t="str">
            <v>banco lateral esquerdo - tampo/fundo</v>
          </cell>
          <cell r="F349">
            <v>2</v>
          </cell>
          <cell r="G349">
            <v>9.6999999999999993</v>
          </cell>
          <cell r="H349">
            <v>0.4</v>
          </cell>
          <cell r="J349">
            <v>7.76</v>
          </cell>
        </row>
        <row r="350">
          <cell r="D350" t="str">
            <v>banco lateral direito - tampo/fundo</v>
          </cell>
          <cell r="F350">
            <v>2</v>
          </cell>
          <cell r="G350">
            <v>8.25</v>
          </cell>
          <cell r="H350">
            <v>0.4</v>
          </cell>
          <cell r="J350">
            <v>6.6</v>
          </cell>
        </row>
        <row r="351">
          <cell r="D351" t="str">
            <v>banco posterior - tampo/fundo</v>
          </cell>
          <cell r="F351">
            <v>2</v>
          </cell>
          <cell r="G351">
            <v>3.25</v>
          </cell>
          <cell r="H351">
            <v>0.4</v>
          </cell>
          <cell r="J351">
            <v>2.6</v>
          </cell>
        </row>
        <row r="352">
          <cell r="D352" t="str">
            <v>suporte dos caixões - tampo</v>
          </cell>
          <cell r="G352">
            <v>1.2</v>
          </cell>
          <cell r="H352">
            <v>0.4</v>
          </cell>
          <cell r="J352">
            <v>0.48</v>
          </cell>
        </row>
        <row r="353">
          <cell r="D353" t="str">
            <v>suporte dos caixões - espelhos</v>
          </cell>
          <cell r="F353">
            <v>2</v>
          </cell>
          <cell r="G353">
            <v>1.2</v>
          </cell>
          <cell r="I353">
            <v>1</v>
          </cell>
          <cell r="J353">
            <v>2.4</v>
          </cell>
        </row>
        <row r="354">
          <cell r="F354">
            <v>2</v>
          </cell>
          <cell r="G354">
            <v>0.4</v>
          </cell>
          <cell r="I354">
            <v>1</v>
          </cell>
          <cell r="J354">
            <v>0.8</v>
          </cell>
        </row>
        <row r="356">
          <cell r="D356" t="str">
            <v>Total item 5.3</v>
          </cell>
          <cell r="J356">
            <v>1006.7299999999999</v>
          </cell>
        </row>
        <row r="358">
          <cell r="A358" t="str">
            <v>5.4</v>
          </cell>
          <cell r="B358" t="str">
            <v>SINAPI</v>
          </cell>
          <cell r="C358" t="str">
            <v>89170</v>
          </cell>
          <cell r="D358" t="str">
            <v>REVESTIMENTO CERÂMICO PARA PAREDES INTERNAS, MEIA PAREDE, OU PAREDE INTEIRA, PLACAS GRÊS OU SEMI-GRÊS DE 60X60 CM, PARA EDIFICAÇÕES HABITACIONAIS UNIFAMILIAR (CASAS) E EDIFICAÇÕES PÚBLICAS PADRÃO.</v>
          </cell>
          <cell r="E358" t="str">
            <v>M2</v>
          </cell>
          <cell r="K358">
            <v>22.569999999999997</v>
          </cell>
          <cell r="L358">
            <v>54.97</v>
          </cell>
          <cell r="M358">
            <v>69.55</v>
          </cell>
          <cell r="N358">
            <v>1569.74</v>
          </cell>
          <cell r="O358">
            <v>57.22</v>
          </cell>
          <cell r="P358">
            <v>68.95</v>
          </cell>
          <cell r="Q358">
            <v>1556.2</v>
          </cell>
        </row>
        <row r="359">
          <cell r="D359" t="str">
            <v>WC do Velatório - até 1,80m</v>
          </cell>
        </row>
        <row r="360">
          <cell r="F360">
            <v>2</v>
          </cell>
          <cell r="G360">
            <v>1.4</v>
          </cell>
          <cell r="I360">
            <v>1.8</v>
          </cell>
          <cell r="J360">
            <v>5.04</v>
          </cell>
        </row>
        <row r="361">
          <cell r="F361">
            <v>2</v>
          </cell>
          <cell r="G361">
            <v>1.3</v>
          </cell>
          <cell r="I361">
            <v>1.8</v>
          </cell>
          <cell r="J361">
            <v>4.68</v>
          </cell>
        </row>
        <row r="362">
          <cell r="F362">
            <v>-1</v>
          </cell>
          <cell r="G362">
            <v>0.8</v>
          </cell>
          <cell r="I362">
            <v>1.8</v>
          </cell>
          <cell r="J362">
            <v>-1.44</v>
          </cell>
        </row>
        <row r="363">
          <cell r="D363" t="str">
            <v>Tampos dos bancos</v>
          </cell>
        </row>
        <row r="364">
          <cell r="D364" t="str">
            <v>banco lateral esquerdo - tampo</v>
          </cell>
          <cell r="G364">
            <v>9.6999999999999993</v>
          </cell>
          <cell r="H364">
            <v>0.4</v>
          </cell>
          <cell r="J364">
            <v>3.88</v>
          </cell>
        </row>
        <row r="365">
          <cell r="D365" t="str">
            <v>banco lateral direito - tampo</v>
          </cell>
          <cell r="G365">
            <v>8.25</v>
          </cell>
          <cell r="H365">
            <v>0.4</v>
          </cell>
          <cell r="J365">
            <v>3.3</v>
          </cell>
        </row>
        <row r="366">
          <cell r="D366" t="str">
            <v>banco posterior - tampo</v>
          </cell>
          <cell r="G366">
            <v>3.25</v>
          </cell>
          <cell r="H366">
            <v>0.4</v>
          </cell>
          <cell r="J366">
            <v>1.3</v>
          </cell>
        </row>
        <row r="367">
          <cell r="D367" t="str">
            <v>banco lateral esquerdo - espelho</v>
          </cell>
          <cell r="G367">
            <v>9.6999999999999993</v>
          </cell>
          <cell r="I367">
            <v>0.1</v>
          </cell>
          <cell r="J367">
            <v>0.97</v>
          </cell>
        </row>
        <row r="368">
          <cell r="D368" t="str">
            <v>banco lateral direito - espelho</v>
          </cell>
          <cell r="G368">
            <v>8.25</v>
          </cell>
          <cell r="I368">
            <v>0.1</v>
          </cell>
          <cell r="J368">
            <v>0.83</v>
          </cell>
        </row>
        <row r="369">
          <cell r="D369" t="str">
            <v>banco posterior - espelho</v>
          </cell>
          <cell r="G369">
            <v>3.25</v>
          </cell>
          <cell r="I369">
            <v>0.1</v>
          </cell>
          <cell r="J369">
            <v>0.33</v>
          </cell>
        </row>
        <row r="370">
          <cell r="D370" t="str">
            <v>Suporte dos caixões</v>
          </cell>
        </row>
        <row r="371">
          <cell r="D371" t="str">
            <v>tampo</v>
          </cell>
          <cell r="G371">
            <v>1.2</v>
          </cell>
          <cell r="H371">
            <v>0.4</v>
          </cell>
          <cell r="J371">
            <v>0.48</v>
          </cell>
        </row>
        <row r="372">
          <cell r="D372" t="str">
            <v>espelhos</v>
          </cell>
          <cell r="F372">
            <v>2</v>
          </cell>
          <cell r="G372">
            <v>1.2</v>
          </cell>
          <cell r="I372">
            <v>1</v>
          </cell>
          <cell r="J372">
            <v>2.4</v>
          </cell>
        </row>
        <row r="373">
          <cell r="F373">
            <v>2</v>
          </cell>
          <cell r="G373">
            <v>0.4</v>
          </cell>
          <cell r="I373">
            <v>1</v>
          </cell>
          <cell r="J373">
            <v>0.8</v>
          </cell>
        </row>
        <row r="375">
          <cell r="D375" t="str">
            <v>Total item 5.4</v>
          </cell>
          <cell r="J375">
            <v>22.569999999999997</v>
          </cell>
        </row>
        <row r="377">
          <cell r="A377" t="str">
            <v>5.5</v>
          </cell>
          <cell r="B377" t="str">
            <v>EMLURB</v>
          </cell>
          <cell r="C377" t="str">
            <v>11.06.056</v>
          </cell>
          <cell r="D377" t="str">
            <v>REVESTIMENTO EM FACHADA C/ CERAMICA ESMALTADA  10X10CM, TIPO A,EM CORES,ELIANE,PORTO RICO, SAMARSA, ELIZABETH OU SIMILAR, ASSENTADO COM ARGAMASSA PRE FABRICADA E REJUNTE DA QUARTZOLIT OU SIMILAR (ESPESSURA DA JUNTA DE 6MM)  SOBRE EMBOCO PRONTO.</v>
          </cell>
          <cell r="E377" t="str">
            <v>M2</v>
          </cell>
          <cell r="K377">
            <v>56.8</v>
          </cell>
          <cell r="L377">
            <v>59.56</v>
          </cell>
          <cell r="M377">
            <v>75.36</v>
          </cell>
          <cell r="N377">
            <v>4280.4399999999996</v>
          </cell>
          <cell r="O377">
            <v>61.2</v>
          </cell>
          <cell r="P377">
            <v>73.75</v>
          </cell>
          <cell r="Q377">
            <v>4189</v>
          </cell>
        </row>
        <row r="378">
          <cell r="D378" t="str">
            <v>Fachada do velatório - até 1,00m de altura</v>
          </cell>
        </row>
        <row r="379">
          <cell r="G379">
            <v>10</v>
          </cell>
          <cell r="I379">
            <v>1</v>
          </cell>
          <cell r="J379">
            <v>10</v>
          </cell>
        </row>
        <row r="380">
          <cell r="G380">
            <v>7</v>
          </cell>
          <cell r="I380">
            <v>1</v>
          </cell>
          <cell r="J380">
            <v>7</v>
          </cell>
        </row>
        <row r="381">
          <cell r="F381">
            <v>-1</v>
          </cell>
          <cell r="G381">
            <v>1.6</v>
          </cell>
          <cell r="I381">
            <v>1</v>
          </cell>
          <cell r="J381">
            <v>-1.6</v>
          </cell>
        </row>
        <row r="382">
          <cell r="D382" t="str">
            <v>Fachada do muro frontal - até 1,00m de altura</v>
          </cell>
        </row>
        <row r="383">
          <cell r="G383">
            <v>8.6</v>
          </cell>
          <cell r="I383">
            <v>1</v>
          </cell>
          <cell r="J383">
            <v>8.6</v>
          </cell>
        </row>
        <row r="384">
          <cell r="G384">
            <v>17.399999999999999</v>
          </cell>
          <cell r="I384">
            <v>1</v>
          </cell>
          <cell r="J384">
            <v>17.399999999999999</v>
          </cell>
        </row>
        <row r="385">
          <cell r="D385" t="str">
            <v>Marquise de entrada - todas as faces</v>
          </cell>
        </row>
        <row r="386">
          <cell r="D386" t="str">
            <v>tampo/fundo</v>
          </cell>
          <cell r="F386">
            <v>2</v>
          </cell>
          <cell r="G386">
            <v>4.5999999999999996</v>
          </cell>
          <cell r="H386">
            <v>1.3</v>
          </cell>
          <cell r="J386">
            <v>11.96</v>
          </cell>
        </row>
        <row r="387">
          <cell r="D387" t="str">
            <v>viga central</v>
          </cell>
          <cell r="F387">
            <v>2</v>
          </cell>
          <cell r="G387">
            <v>4.3</v>
          </cell>
          <cell r="I387">
            <v>0.4</v>
          </cell>
          <cell r="J387">
            <v>3.44</v>
          </cell>
        </row>
        <row r="389">
          <cell r="D389" t="str">
            <v>Total item 5.5</v>
          </cell>
          <cell r="J389">
            <v>56.8</v>
          </cell>
        </row>
        <row r="391">
          <cell r="A391" t="str">
            <v>6.0</v>
          </cell>
          <cell r="D391" t="str">
            <v>PISOS/ PAVIMENTAÇÕES</v>
          </cell>
          <cell r="N391">
            <v>145977.34</v>
          </cell>
          <cell r="Q391">
            <v>144292.82999999999</v>
          </cell>
        </row>
        <row r="393">
          <cell r="A393" t="str">
            <v>6.1</v>
          </cell>
          <cell r="B393" t="str">
            <v>SINAPI</v>
          </cell>
          <cell r="C393" t="str">
            <v>96620</v>
          </cell>
          <cell r="D393" t="str">
            <v>LASTRO DE CONCRETO MAGRO, APLICADO EM PISOS OU RADIERS. AF_08/2017</v>
          </cell>
          <cell r="E393" t="str">
            <v>M3</v>
          </cell>
          <cell r="K393">
            <v>5.6099999999999994</v>
          </cell>
          <cell r="L393">
            <v>474.08</v>
          </cell>
          <cell r="M393">
            <v>599.85</v>
          </cell>
          <cell r="N393">
            <v>3365.15</v>
          </cell>
          <cell r="O393">
            <v>496.77</v>
          </cell>
          <cell r="P393">
            <v>598.61</v>
          </cell>
          <cell r="Q393">
            <v>3358.2</v>
          </cell>
        </row>
        <row r="394">
          <cell r="D394" t="str">
            <v>Velatório</v>
          </cell>
        </row>
        <row r="395">
          <cell r="D395" t="str">
            <v>Piso salão interno</v>
          </cell>
          <cell r="G395">
            <v>9.6999999999999993</v>
          </cell>
          <cell r="H395">
            <v>6.7</v>
          </cell>
          <cell r="I395">
            <v>0.05</v>
          </cell>
          <cell r="J395">
            <v>3.25</v>
          </cell>
        </row>
        <row r="396">
          <cell r="F396">
            <v>-1</v>
          </cell>
          <cell r="G396">
            <v>1.45</v>
          </cell>
          <cell r="H396">
            <v>1.55</v>
          </cell>
          <cell r="I396">
            <v>0.05</v>
          </cell>
          <cell r="J396">
            <v>-0.11</v>
          </cell>
        </row>
        <row r="397">
          <cell r="F397">
            <v>-1</v>
          </cell>
          <cell r="G397">
            <v>1.2</v>
          </cell>
          <cell r="H397">
            <v>0.4</v>
          </cell>
          <cell r="I397">
            <v>0.05</v>
          </cell>
          <cell r="J397">
            <v>-0.02</v>
          </cell>
        </row>
        <row r="398">
          <cell r="D398" t="str">
            <v>WC do velatório</v>
          </cell>
          <cell r="G398">
            <v>1.4</v>
          </cell>
          <cell r="H398">
            <v>1.3</v>
          </cell>
          <cell r="I398">
            <v>0.05</v>
          </cell>
          <cell r="J398">
            <v>0.09</v>
          </cell>
        </row>
        <row r="399">
          <cell r="D399" t="str">
            <v>Jazigos - 1ª Etapa (módulo 01 a módulo 24)</v>
          </cell>
        </row>
        <row r="400">
          <cell r="D400" t="str">
            <v>Piso dos jazigos inferiores</v>
          </cell>
          <cell r="F400">
            <v>24</v>
          </cell>
          <cell r="G400">
            <v>2.5</v>
          </cell>
          <cell r="H400">
            <v>0.8</v>
          </cell>
          <cell r="I400">
            <v>0.05</v>
          </cell>
          <cell r="J400">
            <v>2.4</v>
          </cell>
        </row>
        <row r="402">
          <cell r="D402" t="str">
            <v>Total item 6.1</v>
          </cell>
          <cell r="J402">
            <v>5.6099999999999994</v>
          </cell>
        </row>
        <row r="404">
          <cell r="A404" t="str">
            <v>6.2</v>
          </cell>
          <cell r="B404" t="str">
            <v>SINAPI</v>
          </cell>
          <cell r="C404" t="str">
            <v>87630</v>
          </cell>
          <cell r="D404" t="str">
            <v>CONTRAPISO EM ARGAMASSA TRAÇO 1:4 (CIMENTO E AREIA), PREPARO MECÂNICO COM BETONEIRA 400 L, APLICADO EM ÁREAS SECAS SOBRE LAJE, ADERIDO, ESPESSURA 3CM. AF_06/2014</v>
          </cell>
          <cell r="E404" t="str">
            <v>M2</v>
          </cell>
          <cell r="K404">
            <v>64.08</v>
          </cell>
          <cell r="L404">
            <v>38.06</v>
          </cell>
          <cell r="M404">
            <v>48.16</v>
          </cell>
          <cell r="N404">
            <v>3086.09</v>
          </cell>
          <cell r="O404">
            <v>39.68</v>
          </cell>
          <cell r="P404">
            <v>47.81</v>
          </cell>
          <cell r="Q404">
            <v>3063.66</v>
          </cell>
        </row>
        <row r="405">
          <cell r="D405" t="str">
            <v>Velatório</v>
          </cell>
        </row>
        <row r="406">
          <cell r="D406" t="str">
            <v>Piso salão interno</v>
          </cell>
          <cell r="G406">
            <v>9.6999999999999993</v>
          </cell>
          <cell r="H406">
            <v>6.7</v>
          </cell>
          <cell r="J406">
            <v>64.989999999999995</v>
          </cell>
        </row>
        <row r="407">
          <cell r="F407">
            <v>-1</v>
          </cell>
          <cell r="G407">
            <v>1.45</v>
          </cell>
          <cell r="H407">
            <v>1.55</v>
          </cell>
          <cell r="J407">
            <v>-2.25</v>
          </cell>
        </row>
        <row r="408">
          <cell r="F408">
            <v>-1</v>
          </cell>
          <cell r="G408">
            <v>1.2</v>
          </cell>
          <cell r="H408">
            <v>0.4</v>
          </cell>
          <cell r="J408">
            <v>-0.48</v>
          </cell>
        </row>
        <row r="409">
          <cell r="D409" t="str">
            <v>WC do velatório</v>
          </cell>
          <cell r="G409">
            <v>1.4</v>
          </cell>
          <cell r="H409">
            <v>1.3</v>
          </cell>
          <cell r="J409">
            <v>1.82</v>
          </cell>
        </row>
        <row r="411">
          <cell r="D411" t="str">
            <v>Total item 6.2</v>
          </cell>
          <cell r="J411">
            <v>64.08</v>
          </cell>
        </row>
        <row r="413">
          <cell r="A413" t="str">
            <v>6.3</v>
          </cell>
          <cell r="B413" t="str">
            <v>SINAPI</v>
          </cell>
          <cell r="C413" t="str">
            <v>87263</v>
          </cell>
          <cell r="D413" t="str">
            <v>REVESTIMENTO COM PORCELANATO RETIFICADO EXTRA (GRÊS), DE ALTA QUALIDADE, DIMENSÕES 60X60CM, NAS CORES INDICADAS EM PROJETO, INCLUINDO ARGAMASSA COLANTE DE ASSENTAMENTO E REJUNTE FLEXÍVEL</v>
          </cell>
          <cell r="E413" t="str">
            <v>M2</v>
          </cell>
          <cell r="K413">
            <v>64.08</v>
          </cell>
          <cell r="L413">
            <v>102.77</v>
          </cell>
          <cell r="M413">
            <v>130.03</v>
          </cell>
          <cell r="N413">
            <v>8332.32</v>
          </cell>
          <cell r="O413">
            <v>104.22</v>
          </cell>
          <cell r="P413">
            <v>125.59</v>
          </cell>
          <cell r="Q413">
            <v>8047.8</v>
          </cell>
        </row>
        <row r="414">
          <cell r="D414" t="str">
            <v>Velatório</v>
          </cell>
        </row>
        <row r="415">
          <cell r="D415" t="str">
            <v>Piso salão interno</v>
          </cell>
          <cell r="G415">
            <v>9.6999999999999993</v>
          </cell>
          <cell r="H415">
            <v>6.7</v>
          </cell>
          <cell r="J415">
            <v>64.989999999999995</v>
          </cell>
        </row>
        <row r="416">
          <cell r="F416">
            <v>-1</v>
          </cell>
          <cell r="G416">
            <v>1.45</v>
          </cell>
          <cell r="H416">
            <v>1.55</v>
          </cell>
          <cell r="J416">
            <v>-2.25</v>
          </cell>
        </row>
        <row r="417">
          <cell r="F417">
            <v>-1</v>
          </cell>
          <cell r="G417">
            <v>1.2</v>
          </cell>
          <cell r="H417">
            <v>0.4</v>
          </cell>
          <cell r="J417">
            <v>-0.48</v>
          </cell>
        </row>
        <row r="418">
          <cell r="D418" t="str">
            <v>WC do velatório</v>
          </cell>
          <cell r="G418">
            <v>1.4</v>
          </cell>
          <cell r="H418">
            <v>1.3</v>
          </cell>
          <cell r="J418">
            <v>1.82</v>
          </cell>
        </row>
        <row r="420">
          <cell r="D420" t="str">
            <v>Total item 6.3</v>
          </cell>
          <cell r="J420">
            <v>64.08</v>
          </cell>
        </row>
        <row r="422">
          <cell r="A422" t="str">
            <v>6.4</v>
          </cell>
          <cell r="B422" t="str">
            <v>SINAPI</v>
          </cell>
          <cell r="C422" t="str">
            <v>94273</v>
          </cell>
          <cell r="D422" t="str">
            <v>ASSENTAMENTO DE GUIA (MEIO-FIO) EM TRECHO RETO, CONFECCIONADA EM CONCRETO PRÉ-FABRICADO, DIMENSÕES 100X15X13X30 CM (COMPRIMENTO X BASE INFERIOR X BASE SUPERIOR X ALTURA), PARA VIAS URBANAS (USO VIÁRIO). AF_06/2016</v>
          </cell>
          <cell r="E422" t="str">
            <v>M</v>
          </cell>
          <cell r="K422">
            <v>219.79999999999998</v>
          </cell>
          <cell r="L422">
            <v>36.11</v>
          </cell>
          <cell r="M422">
            <v>45.69</v>
          </cell>
          <cell r="N422">
            <v>10042.66</v>
          </cell>
          <cell r="O422">
            <v>37.61</v>
          </cell>
          <cell r="P422">
            <v>45.32</v>
          </cell>
          <cell r="Q422">
            <v>9961.33</v>
          </cell>
        </row>
        <row r="423">
          <cell r="D423" t="str">
            <v>Áreas externas</v>
          </cell>
        </row>
        <row r="424">
          <cell r="D424" t="str">
            <v>Rua frontal - prolongamento do pavimento existente</v>
          </cell>
          <cell r="F424">
            <v>2</v>
          </cell>
          <cell r="G424">
            <v>94.1</v>
          </cell>
          <cell r="J424">
            <v>188.2</v>
          </cell>
        </row>
        <row r="425">
          <cell r="D425" t="str">
            <v>recrava final</v>
          </cell>
          <cell r="G425">
            <v>6</v>
          </cell>
          <cell r="J425">
            <v>6</v>
          </cell>
        </row>
        <row r="426">
          <cell r="D426" t="str">
            <v>Pátio frontal - lateral esquerda</v>
          </cell>
          <cell r="G426">
            <v>9.1999999999999993</v>
          </cell>
          <cell r="J426">
            <v>9.1999999999999993</v>
          </cell>
        </row>
        <row r="427">
          <cell r="D427" t="str">
            <v>Pátio frontal - lateral direita</v>
          </cell>
          <cell r="G427">
            <v>16.399999999999999</v>
          </cell>
          <cell r="J427">
            <v>16.399999999999999</v>
          </cell>
        </row>
        <row r="429">
          <cell r="D429" t="str">
            <v>Total item 6.4</v>
          </cell>
          <cell r="J429">
            <v>219.79999999999998</v>
          </cell>
        </row>
        <row r="431">
          <cell r="A431" t="str">
            <v>6.5</v>
          </cell>
          <cell r="B431" t="str">
            <v>SINAPI</v>
          </cell>
          <cell r="C431" t="str">
            <v>101169</v>
          </cell>
          <cell r="D431" t="str">
            <v>EXECUÇÃO DE PAVIMENTO EM PARALELEPÍPEDOS, REJUNTAMENTO COM ARGAMASSA TRAÇO 1:3 (CIMENTO E AREIA). AF_05/2020</v>
          </cell>
          <cell r="E431" t="str">
            <v>M2</v>
          </cell>
          <cell r="K431">
            <v>1146.5999999999999</v>
          </cell>
          <cell r="L431">
            <v>58.75</v>
          </cell>
          <cell r="M431">
            <v>74.34</v>
          </cell>
          <cell r="N431">
            <v>85238.24</v>
          </cell>
          <cell r="O431">
            <v>61.06</v>
          </cell>
          <cell r="P431">
            <v>73.58</v>
          </cell>
          <cell r="Q431">
            <v>84366.82</v>
          </cell>
        </row>
        <row r="432">
          <cell r="D432" t="str">
            <v>Áreas externas</v>
          </cell>
          <cell r="H432" t="str">
            <v>Lmed</v>
          </cell>
        </row>
        <row r="433">
          <cell r="D433" t="str">
            <v>Rua frontal - prolongamento do pavimento existente</v>
          </cell>
          <cell r="G433">
            <v>94.1</v>
          </cell>
          <cell r="H433">
            <v>6</v>
          </cell>
          <cell r="J433">
            <v>564.6</v>
          </cell>
        </row>
        <row r="434">
          <cell r="D434" t="str">
            <v>Pátio frontal do cemitério</v>
          </cell>
          <cell r="G434">
            <v>40</v>
          </cell>
          <cell r="H434">
            <v>16.299999999999997</v>
          </cell>
          <cell r="J434">
            <v>652</v>
          </cell>
        </row>
        <row r="435">
          <cell r="F435">
            <v>-1</v>
          </cell>
          <cell r="G435">
            <v>10</v>
          </cell>
          <cell r="H435">
            <v>7</v>
          </cell>
          <cell r="J435">
            <v>-70</v>
          </cell>
        </row>
        <row r="437">
          <cell r="D437" t="str">
            <v>Total item 6.5</v>
          </cell>
          <cell r="J437">
            <v>1146.5999999999999</v>
          </cell>
        </row>
        <row r="439">
          <cell r="A439" t="str">
            <v>6.6</v>
          </cell>
          <cell r="B439" t="str">
            <v>SEINFRA</v>
          </cell>
          <cell r="C439" t="str">
            <v xml:space="preserve">C3449 </v>
          </cell>
          <cell r="D439" t="str">
            <v xml:space="preserve">MEIO FIO PRÉ MOLDADO (0,07x0,30x1,00)M C/REJUNTAMENTO </v>
          </cell>
          <cell r="E439" t="str">
            <v>M</v>
          </cell>
          <cell r="K439">
            <v>221.5</v>
          </cell>
          <cell r="L439">
            <v>19.649999999999999</v>
          </cell>
          <cell r="M439">
            <v>24.86</v>
          </cell>
          <cell r="N439">
            <v>5506.49</v>
          </cell>
          <cell r="O439">
            <v>20.63</v>
          </cell>
          <cell r="P439">
            <v>24.86</v>
          </cell>
          <cell r="Q439">
            <v>5506.49</v>
          </cell>
        </row>
        <row r="440">
          <cell r="D440" t="str">
            <v>Áreas internas</v>
          </cell>
        </row>
        <row r="441">
          <cell r="D441" t="str">
            <v>Rua central do cemitério existente</v>
          </cell>
          <cell r="F441">
            <v>2</v>
          </cell>
          <cell r="G441">
            <v>69.8</v>
          </cell>
          <cell r="J441">
            <v>139.6</v>
          </cell>
        </row>
        <row r="442">
          <cell r="D442" t="str">
            <v>Rua frontal do cemitério existente</v>
          </cell>
          <cell r="G442">
            <v>37</v>
          </cell>
          <cell r="J442">
            <v>37</v>
          </cell>
        </row>
        <row r="443">
          <cell r="F443">
            <v>-1</v>
          </cell>
          <cell r="G443">
            <v>4</v>
          </cell>
          <cell r="J443">
            <v>-4</v>
          </cell>
        </row>
        <row r="444">
          <cell r="D444" t="str">
            <v>Ruas da área de ampliação</v>
          </cell>
          <cell r="G444">
            <v>26</v>
          </cell>
          <cell r="J444">
            <v>26</v>
          </cell>
        </row>
        <row r="445">
          <cell r="G445">
            <v>20.3</v>
          </cell>
          <cell r="J445">
            <v>20.3</v>
          </cell>
        </row>
        <row r="446">
          <cell r="G446">
            <v>2.6</v>
          </cell>
          <cell r="J446">
            <v>2.6</v>
          </cell>
        </row>
        <row r="448">
          <cell r="D448" t="str">
            <v>Total item 6.6</v>
          </cell>
          <cell r="J448">
            <v>221.5</v>
          </cell>
        </row>
        <row r="450">
          <cell r="A450" t="str">
            <v>6.7</v>
          </cell>
          <cell r="B450" t="str">
            <v>SINAPI</v>
          </cell>
          <cell r="C450" t="str">
            <v>97113</v>
          </cell>
          <cell r="D450" t="str">
            <v>APLICAÇÃO DE LONA PLÁSTICA PARA EXECUÇÃO DE PAVIMENTOS DE CONCRETO. AF_11/2017</v>
          </cell>
          <cell r="E450" t="str">
            <v>M2</v>
          </cell>
          <cell r="K450">
            <v>519.02</v>
          </cell>
          <cell r="L450">
            <v>1.9</v>
          </cell>
          <cell r="M450">
            <v>2.4</v>
          </cell>
          <cell r="N450">
            <v>1245.6400000000001</v>
          </cell>
          <cell r="O450">
            <v>1.92</v>
          </cell>
          <cell r="P450">
            <v>2.31</v>
          </cell>
          <cell r="Q450">
            <v>1198.93</v>
          </cell>
        </row>
        <row r="451">
          <cell r="D451" t="str">
            <v>Áreas internas</v>
          </cell>
          <cell r="H451" t="str">
            <v>Lmed</v>
          </cell>
        </row>
        <row r="452">
          <cell r="D452" t="str">
            <v>Cemitério existente - rua frontal transversal</v>
          </cell>
          <cell r="G452">
            <v>40</v>
          </cell>
          <cell r="H452">
            <v>2.95</v>
          </cell>
          <cell r="J452">
            <v>118</v>
          </cell>
        </row>
        <row r="453">
          <cell r="D453" t="str">
            <v>Cemitério existente - rua central longitudinal</v>
          </cell>
          <cell r="G453">
            <v>20.13</v>
          </cell>
          <cell r="H453">
            <v>3.915</v>
          </cell>
          <cell r="J453">
            <v>78.81</v>
          </cell>
        </row>
        <row r="454">
          <cell r="G454">
            <v>13.11</v>
          </cell>
          <cell r="H454">
            <v>3.75</v>
          </cell>
          <cell r="J454">
            <v>49.16</v>
          </cell>
        </row>
        <row r="455">
          <cell r="G455">
            <v>2.04</v>
          </cell>
          <cell r="H455">
            <v>1.7050000000000001</v>
          </cell>
          <cell r="J455">
            <v>3.48</v>
          </cell>
        </row>
        <row r="456">
          <cell r="G456">
            <v>17.559999999999999</v>
          </cell>
          <cell r="H456">
            <v>4.6150000000000002</v>
          </cell>
          <cell r="J456">
            <v>81.040000000000006</v>
          </cell>
        </row>
        <row r="457">
          <cell r="G457">
            <v>16.91</v>
          </cell>
          <cell r="H457">
            <v>3.6150000000000002</v>
          </cell>
          <cell r="J457">
            <v>61.13</v>
          </cell>
        </row>
        <row r="458">
          <cell r="D458" t="str">
            <v>Rua fontal da área de ampliação</v>
          </cell>
          <cell r="G458">
            <v>28.7</v>
          </cell>
          <cell r="H458">
            <v>2.6</v>
          </cell>
          <cell r="J458">
            <v>74.62</v>
          </cell>
        </row>
        <row r="459">
          <cell r="D459" t="str">
            <v>Ruas longitudinal em frente aos módulos dessa 1ª etapa</v>
          </cell>
          <cell r="G459">
            <v>20.3</v>
          </cell>
          <cell r="H459">
            <v>2.6</v>
          </cell>
          <cell r="J459">
            <v>52.78</v>
          </cell>
        </row>
        <row r="461">
          <cell r="D461" t="str">
            <v>Total item 6.7</v>
          </cell>
          <cell r="J461">
            <v>519.02</v>
          </cell>
        </row>
        <row r="463">
          <cell r="A463" t="str">
            <v>6.8</v>
          </cell>
          <cell r="B463" t="str">
            <v>SINAPI</v>
          </cell>
          <cell r="C463" t="str">
            <v>10917</v>
          </cell>
          <cell r="D463" t="str">
            <v>TELA DE ACO SOLDADA NERVURADA, CA-60, Q-61, (0,97 KG/M2), DIAMETRO DO FIO = 3,4 MM, LARGURA = 2,45 M, ESPACAMENTO DA MALHA = 15 X 15 CM, FORNECIMENTO E INSTALAÇÃO</v>
          </cell>
          <cell r="E463" t="str">
            <v>M2</v>
          </cell>
          <cell r="K463">
            <v>519.02</v>
          </cell>
          <cell r="L463">
            <v>6.76</v>
          </cell>
          <cell r="M463">
            <v>8.5500000000000007</v>
          </cell>
          <cell r="N463">
            <v>4437.62</v>
          </cell>
          <cell r="O463">
            <v>6.76</v>
          </cell>
          <cell r="P463">
            <v>8.15</v>
          </cell>
          <cell r="Q463">
            <v>4230.01</v>
          </cell>
        </row>
        <row r="464">
          <cell r="D464" t="str">
            <v>Áreas internas</v>
          </cell>
          <cell r="H464" t="str">
            <v>Lmed</v>
          </cell>
        </row>
        <row r="465">
          <cell r="D465" t="str">
            <v>Cemitério existente - rua frontal transversal</v>
          </cell>
          <cell r="G465">
            <v>40</v>
          </cell>
          <cell r="H465">
            <v>2.95</v>
          </cell>
          <cell r="J465">
            <v>118</v>
          </cell>
        </row>
        <row r="466">
          <cell r="D466" t="str">
            <v>Cemitério existente - rua central longitudinal</v>
          </cell>
          <cell r="G466">
            <v>20.13</v>
          </cell>
          <cell r="H466">
            <v>3.915</v>
          </cell>
          <cell r="J466">
            <v>78.81</v>
          </cell>
        </row>
        <row r="467">
          <cell r="G467">
            <v>13.11</v>
          </cell>
          <cell r="H467">
            <v>3.75</v>
          </cell>
          <cell r="J467">
            <v>49.16</v>
          </cell>
        </row>
        <row r="468">
          <cell r="G468">
            <v>2.04</v>
          </cell>
          <cell r="H468">
            <v>1.7050000000000001</v>
          </cell>
          <cell r="J468">
            <v>3.48</v>
          </cell>
        </row>
        <row r="469">
          <cell r="G469">
            <v>17.559999999999999</v>
          </cell>
          <cell r="H469">
            <v>4.6150000000000002</v>
          </cell>
          <cell r="J469">
            <v>81.040000000000006</v>
          </cell>
        </row>
        <row r="470">
          <cell r="G470">
            <v>16.91</v>
          </cell>
          <cell r="H470">
            <v>3.6150000000000002</v>
          </cell>
          <cell r="J470">
            <v>61.13</v>
          </cell>
        </row>
        <row r="471">
          <cell r="D471" t="str">
            <v>Rua fontal da área de ampliação</v>
          </cell>
          <cell r="G471">
            <v>28.7</v>
          </cell>
          <cell r="H471">
            <v>2.6</v>
          </cell>
          <cell r="J471">
            <v>74.62</v>
          </cell>
        </row>
        <row r="472">
          <cell r="D472" t="str">
            <v>Ruas longitudinal em frente aos módulos dessa 1ª etapa</v>
          </cell>
          <cell r="G472">
            <v>20.3</v>
          </cell>
          <cell r="H472">
            <v>2.6</v>
          </cell>
          <cell r="J472">
            <v>52.78</v>
          </cell>
        </row>
        <row r="474">
          <cell r="D474" t="str">
            <v>Total item 6.8</v>
          </cell>
          <cell r="J474">
            <v>519.02</v>
          </cell>
        </row>
        <row r="476">
          <cell r="A476" t="str">
            <v>6.9</v>
          </cell>
          <cell r="B476" t="str">
            <v>SINAPI</v>
          </cell>
          <cell r="C476" t="str">
            <v>94990</v>
          </cell>
          <cell r="D476" t="str">
            <v>EXECUÇÃO DE PASSEIO (CALÇADA) OU PISO DE CONCRETO COM CONCRETO MOLDADO IN LOCO, FEITO EM OBRA, ACABAMENTO CONVENCIONAL, NÃO ARMADO. AF_07/2016 (INCLUI JUNTAS DE RETRAÇÃO)</v>
          </cell>
          <cell r="E476" t="str">
            <v>M3</v>
          </cell>
          <cell r="K476">
            <v>31.15</v>
          </cell>
          <cell r="L476">
            <v>627.27</v>
          </cell>
          <cell r="M476">
            <v>793.68</v>
          </cell>
          <cell r="N476">
            <v>24723.13</v>
          </cell>
          <cell r="O476">
            <v>654.29999999999995</v>
          </cell>
          <cell r="P476">
            <v>788.43</v>
          </cell>
          <cell r="Q476">
            <v>24559.59</v>
          </cell>
        </row>
        <row r="477">
          <cell r="D477" t="str">
            <v>Áreas internas</v>
          </cell>
          <cell r="H477" t="str">
            <v>Lmed</v>
          </cell>
          <cell r="I477" t="str">
            <v>esp=6cm</v>
          </cell>
        </row>
        <row r="478">
          <cell r="D478" t="str">
            <v>Cemitério existente - rua frontal transversal</v>
          </cell>
          <cell r="G478">
            <v>40</v>
          </cell>
          <cell r="H478">
            <v>2.95</v>
          </cell>
          <cell r="I478">
            <v>0.06</v>
          </cell>
          <cell r="J478">
            <v>7.08</v>
          </cell>
        </row>
        <row r="479">
          <cell r="D479" t="str">
            <v>Cemitério existente - rua central longitudinal</v>
          </cell>
          <cell r="G479">
            <v>20.13</v>
          </cell>
          <cell r="H479">
            <v>3.915</v>
          </cell>
          <cell r="I479">
            <v>0.06</v>
          </cell>
          <cell r="J479">
            <v>4.7300000000000004</v>
          </cell>
        </row>
        <row r="480">
          <cell r="G480">
            <v>13.11</v>
          </cell>
          <cell r="H480">
            <v>3.75</v>
          </cell>
          <cell r="I480">
            <v>0.06</v>
          </cell>
          <cell r="J480">
            <v>2.95</v>
          </cell>
        </row>
        <row r="481">
          <cell r="G481">
            <v>2.04</v>
          </cell>
          <cell r="H481">
            <v>1.7050000000000001</v>
          </cell>
          <cell r="I481">
            <v>0.06</v>
          </cell>
          <cell r="J481">
            <v>0.21</v>
          </cell>
        </row>
        <row r="482">
          <cell r="G482">
            <v>17.559999999999999</v>
          </cell>
          <cell r="H482">
            <v>4.6150000000000002</v>
          </cell>
          <cell r="I482">
            <v>0.06</v>
          </cell>
          <cell r="J482">
            <v>4.8600000000000003</v>
          </cell>
        </row>
        <row r="483">
          <cell r="G483">
            <v>16.91</v>
          </cell>
          <cell r="H483">
            <v>3.6150000000000002</v>
          </cell>
          <cell r="I483">
            <v>0.06</v>
          </cell>
          <cell r="J483">
            <v>3.67</v>
          </cell>
        </row>
        <row r="484">
          <cell r="D484" t="str">
            <v>Rua fontal da área de ampliação</v>
          </cell>
          <cell r="G484">
            <v>28.7</v>
          </cell>
          <cell r="H484">
            <v>2.6</v>
          </cell>
          <cell r="I484">
            <v>0.06</v>
          </cell>
          <cell r="J484">
            <v>4.4800000000000004</v>
          </cell>
        </row>
        <row r="485">
          <cell r="D485" t="str">
            <v>Rua longitudinal em frente aos módulos dessa 1ª etapa</v>
          </cell>
          <cell r="G485">
            <v>20.3</v>
          </cell>
          <cell r="H485">
            <v>2.6</v>
          </cell>
          <cell r="I485">
            <v>0.06</v>
          </cell>
          <cell r="J485">
            <v>3.17</v>
          </cell>
        </row>
        <row r="487">
          <cell r="D487" t="str">
            <v>Total item 6.9</v>
          </cell>
          <cell r="J487">
            <v>31.15</v>
          </cell>
        </row>
        <row r="489">
          <cell r="A489" t="str">
            <v>7.0</v>
          </cell>
          <cell r="D489" t="str">
            <v>COBERTAS</v>
          </cell>
          <cell r="N489">
            <v>16426.189999999999</v>
          </cell>
          <cell r="Q489">
            <v>16219.69</v>
          </cell>
        </row>
        <row r="491">
          <cell r="A491" t="str">
            <v>7.1</v>
          </cell>
          <cell r="B491" t="str">
            <v>SINAPI</v>
          </cell>
          <cell r="C491" t="str">
            <v>92549</v>
          </cell>
          <cell r="D491" t="str">
            <v>FABRICAÇÃO E INSTALAÇÃO DE TESOURA INTEIRA EM MADEIRA NÃO APARELHADA, VÃO DE 7 M, PARA TELHA CERÂMICA OU DE CONCRETO, INCLUSO IÇAMENTO. AF_07/2019</v>
          </cell>
          <cell r="E491" t="str">
            <v>UN</v>
          </cell>
          <cell r="K491">
            <v>3</v>
          </cell>
          <cell r="L491">
            <v>1172.6500000000001</v>
          </cell>
          <cell r="M491">
            <v>1483.75</v>
          </cell>
          <cell r="N491">
            <v>4451.25</v>
          </cell>
          <cell r="O491">
            <v>1235.53</v>
          </cell>
          <cell r="P491">
            <v>1488.81</v>
          </cell>
          <cell r="Q491">
            <v>4466.43</v>
          </cell>
        </row>
        <row r="492">
          <cell r="D492" t="str">
            <v>Velatório</v>
          </cell>
        </row>
        <row r="493">
          <cell r="D493" t="str">
            <v>Tesouras internas do telhado</v>
          </cell>
          <cell r="F493">
            <v>3</v>
          </cell>
          <cell r="J493">
            <v>3</v>
          </cell>
        </row>
        <row r="495">
          <cell r="D495" t="str">
            <v>Total item 7.1</v>
          </cell>
          <cell r="J495">
            <v>3</v>
          </cell>
        </row>
        <row r="497">
          <cell r="A497" t="str">
            <v>7.2</v>
          </cell>
          <cell r="B497" t="str">
            <v>SINAPI</v>
          </cell>
          <cell r="C497" t="str">
            <v>92539</v>
          </cell>
          <cell r="D497" t="str">
            <v>TRAMA DE MADEIRA COMPOSTA POR RIPAS, CAIBROS E TERÇAS PARA TELHADOS DE ATÉ 2 ÁGUAS PARA TELHA DE ENCAIXE DE CERÂMICA OU DE CONCRETO, INCLUSO TRANSPORTE VERTICAL. AF_07/2019</v>
          </cell>
          <cell r="E497" t="str">
            <v>M2</v>
          </cell>
          <cell r="K497">
            <v>88</v>
          </cell>
          <cell r="L497">
            <v>47.65</v>
          </cell>
          <cell r="M497">
            <v>60.29</v>
          </cell>
          <cell r="N497">
            <v>5305.52</v>
          </cell>
          <cell r="O497">
            <v>49.46</v>
          </cell>
          <cell r="P497">
            <v>59.6</v>
          </cell>
          <cell r="Q497">
            <v>5244.8</v>
          </cell>
        </row>
        <row r="498">
          <cell r="D498" t="str">
            <v>Velatório</v>
          </cell>
        </row>
        <row r="499">
          <cell r="D499" t="str">
            <v>Trama de madeira do telhado</v>
          </cell>
          <cell r="G499">
            <v>11</v>
          </cell>
          <cell r="H499">
            <v>8</v>
          </cell>
          <cell r="J499">
            <v>88</v>
          </cell>
        </row>
        <row r="501">
          <cell r="D501" t="str">
            <v>Total item 7.2</v>
          </cell>
          <cell r="J501">
            <v>88</v>
          </cell>
        </row>
        <row r="503">
          <cell r="A503" t="str">
            <v>7.3</v>
          </cell>
          <cell r="B503" t="str">
            <v>SINAPI</v>
          </cell>
          <cell r="C503" t="str">
            <v>94442</v>
          </cell>
          <cell r="D503" t="str">
            <v>TELHAMENTO COM TELHA CERÂMICA DE ENCAIXE, TIPO ROMANA, COM ATÉ 2 ÁGUAS, INCLUSO TRANSPORTE VERTICAL. AF_07/2019</v>
          </cell>
          <cell r="E503" t="str">
            <v>M2</v>
          </cell>
          <cell r="K503">
            <v>88</v>
          </cell>
          <cell r="L503">
            <v>29.97</v>
          </cell>
          <cell r="M503">
            <v>37.92</v>
          </cell>
          <cell r="N503">
            <v>3336.96</v>
          </cell>
          <cell r="O503">
            <v>30.78</v>
          </cell>
          <cell r="P503">
            <v>37.090000000000003</v>
          </cell>
          <cell r="Q503">
            <v>3263.92</v>
          </cell>
        </row>
        <row r="504">
          <cell r="D504" t="str">
            <v>Velatório</v>
          </cell>
        </row>
        <row r="505">
          <cell r="D505" t="str">
            <v>Telhamento</v>
          </cell>
          <cell r="G505">
            <v>11</v>
          </cell>
          <cell r="H505">
            <v>8</v>
          </cell>
          <cell r="J505">
            <v>88</v>
          </cell>
        </row>
        <row r="507">
          <cell r="D507" t="str">
            <v>Total item 7.3</v>
          </cell>
          <cell r="J507">
            <v>88</v>
          </cell>
        </row>
        <row r="509">
          <cell r="A509" t="str">
            <v>7.4</v>
          </cell>
          <cell r="B509" t="str">
            <v>SINAPI</v>
          </cell>
          <cell r="C509" t="str">
            <v>94221</v>
          </cell>
          <cell r="D509" t="str">
            <v>CUMEEIRA PARA TELHA CERÂMICA EMBOÇADA COM ARGAMASSA TRAÇO 1:2:9 (CIMENTO, CAL E AREIA) PARA TELHADOS COM ATÉ 2 ÁGUAS, INCLUSO TRANSPORTE VERTICAL. AF_07/2019</v>
          </cell>
          <cell r="E509" t="str">
            <v>M</v>
          </cell>
          <cell r="K509">
            <v>11</v>
          </cell>
          <cell r="L509">
            <v>21.08</v>
          </cell>
          <cell r="M509">
            <v>26.67</v>
          </cell>
          <cell r="N509">
            <v>293.37</v>
          </cell>
          <cell r="O509">
            <v>22.06</v>
          </cell>
          <cell r="P509">
            <v>26.58</v>
          </cell>
          <cell r="Q509">
            <v>292.38</v>
          </cell>
        </row>
        <row r="510">
          <cell r="D510" t="str">
            <v>Velatório</v>
          </cell>
        </row>
        <row r="511">
          <cell r="D511" t="str">
            <v>Cumeeira</v>
          </cell>
          <cell r="G511">
            <v>11</v>
          </cell>
          <cell r="J511">
            <v>11</v>
          </cell>
        </row>
        <row r="513">
          <cell r="D513" t="str">
            <v>Total item 7.4</v>
          </cell>
          <cell r="J513">
            <v>11</v>
          </cell>
        </row>
        <row r="515">
          <cell r="A515" t="str">
            <v>7.5</v>
          </cell>
          <cell r="B515" t="str">
            <v>SINAPI</v>
          </cell>
          <cell r="C515" t="str">
            <v>94228</v>
          </cell>
          <cell r="D515" t="str">
            <v>CALHA EM CHAPA DE AÇO GALVANIZADO NÚMERO 24, DESENVOLVIMENTO DE 50 CM, INCLUSO TRANSPORTE VERTICAL. AF_07/2019</v>
          </cell>
          <cell r="E515" t="str">
            <v>M</v>
          </cell>
          <cell r="K515">
            <v>22</v>
          </cell>
          <cell r="L515">
            <v>78.73</v>
          </cell>
          <cell r="M515">
            <v>99.62</v>
          </cell>
          <cell r="N515">
            <v>2191.64</v>
          </cell>
          <cell r="O515">
            <v>80.14</v>
          </cell>
          <cell r="P515">
            <v>96.57</v>
          </cell>
          <cell r="Q515">
            <v>2124.54</v>
          </cell>
        </row>
        <row r="516">
          <cell r="D516" t="str">
            <v>Velatório</v>
          </cell>
        </row>
        <row r="517">
          <cell r="D517" t="str">
            <v>Calhas</v>
          </cell>
          <cell r="F517">
            <v>2</v>
          </cell>
          <cell r="G517">
            <v>11</v>
          </cell>
          <cell r="J517">
            <v>22</v>
          </cell>
        </row>
        <row r="519">
          <cell r="D519" t="str">
            <v>Total item 7.5</v>
          </cell>
          <cell r="J519">
            <v>22</v>
          </cell>
        </row>
        <row r="521">
          <cell r="A521" t="str">
            <v>7.6</v>
          </cell>
          <cell r="B521" t="str">
            <v>SINAPI</v>
          </cell>
          <cell r="C521" t="str">
            <v>89578</v>
          </cell>
          <cell r="D521" t="str">
            <v>TUBO PVC, SÉRIE R, ÁGUA PLUVIAL, DN 100 MM, FORNECIDO E INSTALADO EM CONDUTORES VERTICAIS DE ÁGUAS PLUVIAIS. AF_12/2014</v>
          </cell>
          <cell r="E521" t="str">
            <v>M</v>
          </cell>
          <cell r="K521">
            <v>6</v>
          </cell>
          <cell r="L521">
            <v>39.1</v>
          </cell>
          <cell r="M521">
            <v>49.47</v>
          </cell>
          <cell r="N521">
            <v>296.82</v>
          </cell>
          <cell r="O521">
            <v>39.5</v>
          </cell>
          <cell r="P521">
            <v>47.6</v>
          </cell>
          <cell r="Q521">
            <v>285.60000000000002</v>
          </cell>
        </row>
        <row r="522">
          <cell r="D522" t="str">
            <v>Velatório</v>
          </cell>
        </row>
        <row r="523">
          <cell r="D523" t="str">
            <v>Descidas d'água</v>
          </cell>
          <cell r="F523">
            <v>2</v>
          </cell>
          <cell r="I523">
            <v>3</v>
          </cell>
          <cell r="J523">
            <v>6</v>
          </cell>
        </row>
        <row r="525">
          <cell r="D525" t="str">
            <v>Total item 7.6</v>
          </cell>
          <cell r="J525">
            <v>6</v>
          </cell>
        </row>
        <row r="527">
          <cell r="A527" t="str">
            <v>7.7</v>
          </cell>
          <cell r="B527" t="str">
            <v>SINAPI</v>
          </cell>
          <cell r="C527" t="str">
            <v>98546</v>
          </cell>
          <cell r="D527" t="str">
            <v>IMPERMEABILIZAÇÃO DE SUPERFÍCIE COM MANTA ASFÁLTICA, UMA CAMADA, INCLUSIVE APLICAÇÃO DE PRIMER ASFÁLTICO, E=3MM, COM PROTEÇÃO MECÂNICA DE ARGAMASSA DE CIMENTO E AREIA. AF_06/2018</v>
          </cell>
          <cell r="E527" t="str">
            <v>M2</v>
          </cell>
          <cell r="K527">
            <v>5.98</v>
          </cell>
          <cell r="L527">
            <v>72.77</v>
          </cell>
          <cell r="M527">
            <v>92.08</v>
          </cell>
          <cell r="N527">
            <v>550.63</v>
          </cell>
          <cell r="O527">
            <v>75.22</v>
          </cell>
          <cell r="P527">
            <v>90.64</v>
          </cell>
          <cell r="Q527">
            <v>542.02</v>
          </cell>
        </row>
        <row r="528">
          <cell r="D528" t="str">
            <v>Marquise de entrada</v>
          </cell>
        </row>
        <row r="529">
          <cell r="D529" t="str">
            <v>Impermeabilização da face superior</v>
          </cell>
          <cell r="G529">
            <v>4.5999999999999996</v>
          </cell>
          <cell r="H529">
            <v>1.3</v>
          </cell>
          <cell r="J529">
            <v>5.98</v>
          </cell>
        </row>
        <row r="531">
          <cell r="D531" t="str">
            <v>Total item 7.7</v>
          </cell>
          <cell r="J531">
            <v>5.98</v>
          </cell>
        </row>
        <row r="533">
          <cell r="A533" t="str">
            <v>8.0</v>
          </cell>
          <cell r="D533" t="str">
            <v>ESQUADRIAS</v>
          </cell>
          <cell r="N533">
            <v>11313.279999999999</v>
          </cell>
          <cell r="Q533">
            <v>10899.04</v>
          </cell>
        </row>
        <row r="535">
          <cell r="A535" t="str">
            <v>8.1</v>
          </cell>
          <cell r="B535" t="str">
            <v>EMLURB</v>
          </cell>
          <cell r="C535" t="str">
            <v>09.01.020</v>
          </cell>
          <cell r="D535" t="str">
            <v>ESQUADRIA DE MADEIRA COM GRADE E FOLHA EM MADEIRA DE LEI PARA PORTAS EXTERNAS INCLUSIVE ASSENTAMENTO E FERRAGENS (DOBRADIÇAS, PARAFUSOS, FECHADURA, ETC).</v>
          </cell>
          <cell r="E535" t="str">
            <v>M2</v>
          </cell>
          <cell r="K535">
            <v>11.19</v>
          </cell>
          <cell r="L535">
            <v>467.64</v>
          </cell>
          <cell r="M535">
            <v>591.70000000000005</v>
          </cell>
          <cell r="N535">
            <v>6621.12</v>
          </cell>
          <cell r="O535">
            <v>476.88</v>
          </cell>
          <cell r="P535">
            <v>574.64</v>
          </cell>
          <cell r="Q535">
            <v>6430.22</v>
          </cell>
        </row>
        <row r="536">
          <cell r="D536" t="str">
            <v>Velatório</v>
          </cell>
        </row>
        <row r="537">
          <cell r="D537" t="str">
            <v>Portas de madeira maciça</v>
          </cell>
        </row>
        <row r="538">
          <cell r="D538" t="str">
            <v>Porta de entrada</v>
          </cell>
          <cell r="G538">
            <v>1.6</v>
          </cell>
          <cell r="I538">
            <v>3</v>
          </cell>
          <cell r="J538">
            <v>4.8</v>
          </cell>
        </row>
        <row r="539">
          <cell r="D539" t="str">
            <v>Porta do WC</v>
          </cell>
          <cell r="G539">
            <v>0.9</v>
          </cell>
          <cell r="I539">
            <v>2.1</v>
          </cell>
          <cell r="J539">
            <v>1.89</v>
          </cell>
        </row>
        <row r="540">
          <cell r="D540" t="str">
            <v>Janelas de madeira maciça</v>
          </cell>
        </row>
        <row r="541">
          <cell r="D541" t="str">
            <v>Janelas laterais esquerdas</v>
          </cell>
          <cell r="F541">
            <v>3</v>
          </cell>
          <cell r="G541">
            <v>1.5</v>
          </cell>
          <cell r="I541">
            <v>1</v>
          </cell>
          <cell r="J541">
            <v>4.5</v>
          </cell>
        </row>
        <row r="543">
          <cell r="D543" t="str">
            <v>Total item 8.1</v>
          </cell>
          <cell r="J543">
            <v>11.19</v>
          </cell>
        </row>
        <row r="546">
          <cell r="A546" t="str">
            <v>8.2</v>
          </cell>
          <cell r="B546" t="str">
            <v>SINAPI</v>
          </cell>
          <cell r="C546" t="str">
            <v>94570</v>
          </cell>
          <cell r="D546" t="str">
            <v>JANELA DE ALUMÍNIO DE CORRER COM 2 FOLHAS PARA VIDROS, COM VIDROS, BATENTE, ACABAMENTO COM ACETATO OU BRILHANTE E FERRAGENS. EXCLUSIVE ALIZAR E CONTRAMARCO. FORNECIMENTO E INSTALAÇÃO. AF_12/2019</v>
          </cell>
          <cell r="E546" t="str">
            <v>M2</v>
          </cell>
          <cell r="K546">
            <v>0.16</v>
          </cell>
          <cell r="L546">
            <v>311.02999999999997</v>
          </cell>
          <cell r="M546">
            <v>393.55</v>
          </cell>
          <cell r="N546">
            <v>62.96</v>
          </cell>
          <cell r="O546">
            <v>312.57</v>
          </cell>
          <cell r="P546">
            <v>376.65</v>
          </cell>
          <cell r="Q546">
            <v>60.26</v>
          </cell>
        </row>
        <row r="547">
          <cell r="D547" t="str">
            <v>Velatório</v>
          </cell>
        </row>
        <row r="548">
          <cell r="D548" t="str">
            <v>Janela do WC</v>
          </cell>
          <cell r="G548">
            <v>0.4</v>
          </cell>
          <cell r="I548">
            <v>0.4</v>
          </cell>
          <cell r="J548">
            <v>0.16</v>
          </cell>
        </row>
        <row r="550">
          <cell r="D550" t="str">
            <v>Total item 8.2</v>
          </cell>
          <cell r="J550">
            <v>0.16</v>
          </cell>
        </row>
        <row r="552">
          <cell r="A552" t="str">
            <v>8.3</v>
          </cell>
          <cell r="B552" t="str">
            <v>SINAPI</v>
          </cell>
          <cell r="C552" t="str">
            <v>37562</v>
          </cell>
          <cell r="D552" t="str">
            <v>PORTAO DE CORRER EM GRADIL FIXO DE BARRA DE FERRO CHATA DE 3 X 1/4" NA VERTICAL, SEM REQUADRO, ACABAMENTO NATURAL, COM TRILHOS E ROLDANAS - FORNECIMENTO E INSTALAÇÃO</v>
          </cell>
          <cell r="E552" t="str">
            <v>M2</v>
          </cell>
          <cell r="K552">
            <v>8</v>
          </cell>
          <cell r="L552">
            <v>457.32</v>
          </cell>
          <cell r="M552">
            <v>578.65</v>
          </cell>
          <cell r="N552">
            <v>4629.2</v>
          </cell>
          <cell r="O552">
            <v>457.32</v>
          </cell>
          <cell r="P552">
            <v>551.07000000000005</v>
          </cell>
          <cell r="Q552">
            <v>4408.5600000000004</v>
          </cell>
        </row>
        <row r="553">
          <cell r="D553" t="str">
            <v>Cemitério</v>
          </cell>
        </row>
        <row r="554">
          <cell r="D554" t="str">
            <v>Novo portão de entrada</v>
          </cell>
          <cell r="G554">
            <v>4</v>
          </cell>
          <cell r="I554">
            <v>2</v>
          </cell>
          <cell r="J554">
            <v>8</v>
          </cell>
        </row>
        <row r="556">
          <cell r="D556" t="str">
            <v>Total item 8.3</v>
          </cell>
          <cell r="J556">
            <v>8</v>
          </cell>
        </row>
        <row r="558">
          <cell r="A558" t="str">
            <v>9.0</v>
          </cell>
          <cell r="D558" t="str">
            <v>PINTURAS</v>
          </cell>
          <cell r="N558">
            <v>22513.869999999995</v>
          </cell>
          <cell r="Q558">
            <v>23229.729999999996</v>
          </cell>
        </row>
        <row r="560">
          <cell r="A560" t="str">
            <v>9.1</v>
          </cell>
          <cell r="B560" t="str">
            <v>SINAPI</v>
          </cell>
          <cell r="C560" t="str">
            <v>88485</v>
          </cell>
          <cell r="D560" t="str">
            <v>APLICAÇÃO DE FUNDO SELADOR ACRÍLICO EM PAREDES, UMA DEMÃO. AF_06/2014</v>
          </cell>
          <cell r="E560" t="str">
            <v>M2</v>
          </cell>
          <cell r="K560">
            <v>674.11</v>
          </cell>
          <cell r="L560">
            <v>2.0499999999999998</v>
          </cell>
          <cell r="M560">
            <v>2.59</v>
          </cell>
          <cell r="N560">
            <v>1745.94</v>
          </cell>
          <cell r="O560">
            <v>2.15</v>
          </cell>
          <cell r="P560">
            <v>2.59</v>
          </cell>
          <cell r="Q560">
            <v>1745.94</v>
          </cell>
        </row>
        <row r="561">
          <cell r="D561" t="str">
            <v>Painéis dos novos muros</v>
          </cell>
        </row>
        <row r="562">
          <cell r="D562" t="str">
            <v>muro frontal do cemitério existente</v>
          </cell>
          <cell r="F562">
            <v>2</v>
          </cell>
          <cell r="G562">
            <v>30</v>
          </cell>
          <cell r="I562">
            <v>2</v>
          </cell>
          <cell r="J562">
            <v>120</v>
          </cell>
        </row>
        <row r="563">
          <cell r="F563">
            <v>-1</v>
          </cell>
          <cell r="G563">
            <v>30</v>
          </cell>
          <cell r="I563">
            <v>1</v>
          </cell>
          <cell r="J563">
            <v>-30</v>
          </cell>
        </row>
        <row r="564">
          <cell r="F564">
            <v>-2</v>
          </cell>
          <cell r="G564">
            <v>4</v>
          </cell>
          <cell r="I564">
            <v>2</v>
          </cell>
          <cell r="J564">
            <v>-16</v>
          </cell>
        </row>
        <row r="565">
          <cell r="F565">
            <v>2</v>
          </cell>
          <cell r="G565">
            <v>2.5</v>
          </cell>
          <cell r="I565">
            <v>2</v>
          </cell>
          <cell r="J565">
            <v>10</v>
          </cell>
        </row>
        <row r="566">
          <cell r="D566" t="str">
            <v>muros frontal e posterior da área ampliada</v>
          </cell>
          <cell r="F566">
            <v>4</v>
          </cell>
          <cell r="G566">
            <v>28.67</v>
          </cell>
          <cell r="I566">
            <v>2</v>
          </cell>
          <cell r="J566">
            <v>229.36</v>
          </cell>
        </row>
        <row r="567">
          <cell r="D567" t="str">
            <v>muro lateral direito da área ampliada</v>
          </cell>
          <cell r="F567">
            <v>2</v>
          </cell>
          <cell r="G567">
            <v>28.23</v>
          </cell>
          <cell r="I567">
            <v>2</v>
          </cell>
          <cell r="J567">
            <v>112.92</v>
          </cell>
        </row>
        <row r="568">
          <cell r="D568" t="str">
            <v>ressaltos dos pilares para fora das paredes</v>
          </cell>
          <cell r="F568">
            <v>88</v>
          </cell>
          <cell r="G568">
            <v>0.1</v>
          </cell>
          <cell r="I568">
            <v>2</v>
          </cell>
          <cell r="J568">
            <v>17.600000000000001</v>
          </cell>
        </row>
        <row r="569">
          <cell r="D569" t="str">
            <v>complemento pilares da maraquise frontal</v>
          </cell>
          <cell r="F569">
            <v>4</v>
          </cell>
          <cell r="G569">
            <v>0.15</v>
          </cell>
          <cell r="I569">
            <v>0.64999999999999991</v>
          </cell>
          <cell r="J569">
            <v>0.39</v>
          </cell>
        </row>
        <row r="570">
          <cell r="F570">
            <v>4</v>
          </cell>
          <cell r="G570">
            <v>0.25</v>
          </cell>
          <cell r="I570">
            <v>0.64999999999999991</v>
          </cell>
          <cell r="J570">
            <v>0.65</v>
          </cell>
        </row>
        <row r="571">
          <cell r="D571" t="str">
            <v>Viga central da marquise frontal</v>
          </cell>
          <cell r="F571">
            <v>2</v>
          </cell>
          <cell r="G571">
            <v>4.3</v>
          </cell>
          <cell r="I571">
            <v>0.4</v>
          </cell>
          <cell r="J571">
            <v>3.44</v>
          </cell>
        </row>
        <row r="572">
          <cell r="D572" t="str">
            <v>Laje da marquise frontal</v>
          </cell>
          <cell r="G572">
            <v>4.5999999999999996</v>
          </cell>
          <cell r="H572">
            <v>1.3</v>
          </cell>
          <cell r="J572">
            <v>5.98</v>
          </cell>
        </row>
        <row r="573">
          <cell r="D573" t="str">
            <v>muro frontal do cemitério existente - capeaço superior</v>
          </cell>
          <cell r="G573">
            <v>40</v>
          </cell>
          <cell r="H573">
            <v>0.15</v>
          </cell>
          <cell r="J573">
            <v>6</v>
          </cell>
        </row>
        <row r="574">
          <cell r="F574">
            <v>-1</v>
          </cell>
          <cell r="G574">
            <v>4</v>
          </cell>
          <cell r="H574">
            <v>0.15</v>
          </cell>
          <cell r="J574">
            <v>-0.6</v>
          </cell>
        </row>
        <row r="575">
          <cell r="G575">
            <v>2.5</v>
          </cell>
          <cell r="H575">
            <v>0.15</v>
          </cell>
          <cell r="J575">
            <v>0.38</v>
          </cell>
        </row>
        <row r="576">
          <cell r="D576" t="str">
            <v>muros frontal e posterior da área ampliada - capeaço superior</v>
          </cell>
          <cell r="F576">
            <v>2</v>
          </cell>
          <cell r="G576">
            <v>28.67</v>
          </cell>
          <cell r="H576">
            <v>0.15</v>
          </cell>
          <cell r="J576">
            <v>8.6</v>
          </cell>
        </row>
        <row r="577">
          <cell r="D577" t="str">
            <v>muro lateral direito da área ampliada - capeaço superior</v>
          </cell>
          <cell r="G577">
            <v>28.23</v>
          </cell>
          <cell r="H577">
            <v>0.15</v>
          </cell>
          <cell r="J577">
            <v>4.2300000000000004</v>
          </cell>
        </row>
        <row r="579">
          <cell r="D579" t="str">
            <v>Jazigos - 1ª Etapa (módulo 01 a módulo 24)</v>
          </cell>
          <cell r="I579" t="str">
            <v>Hmed</v>
          </cell>
        </row>
        <row r="580">
          <cell r="D580" t="str">
            <v>empenas frontais (onde são fixadas as cruzes)</v>
          </cell>
          <cell r="F580">
            <v>48</v>
          </cell>
          <cell r="G580">
            <v>0.95</v>
          </cell>
          <cell r="I580">
            <v>0.32500000000000001</v>
          </cell>
          <cell r="J580">
            <v>14.82</v>
          </cell>
        </row>
        <row r="582">
          <cell r="D582" t="str">
            <v>Velatório</v>
          </cell>
          <cell r="I582" t="str">
            <v>Hmed</v>
          </cell>
        </row>
        <row r="583">
          <cell r="D583" t="str">
            <v>Fachadas - acima da cerâmica</v>
          </cell>
          <cell r="F583">
            <v>2</v>
          </cell>
          <cell r="G583">
            <v>7</v>
          </cell>
          <cell r="I583">
            <v>3.625</v>
          </cell>
          <cell r="J583">
            <v>50.75</v>
          </cell>
        </row>
        <row r="584">
          <cell r="F584">
            <v>2</v>
          </cell>
          <cell r="G584">
            <v>10</v>
          </cell>
          <cell r="I584">
            <v>3</v>
          </cell>
          <cell r="J584">
            <v>60</v>
          </cell>
        </row>
        <row r="585">
          <cell r="F585">
            <v>-1</v>
          </cell>
          <cell r="G585">
            <v>7</v>
          </cell>
          <cell r="I585">
            <v>1</v>
          </cell>
          <cell r="J585">
            <v>-7</v>
          </cell>
        </row>
        <row r="586">
          <cell r="F586">
            <v>-1</v>
          </cell>
          <cell r="G586">
            <v>10</v>
          </cell>
          <cell r="I586">
            <v>1</v>
          </cell>
          <cell r="J586">
            <v>-10</v>
          </cell>
        </row>
        <row r="587">
          <cell r="F587">
            <v>-1</v>
          </cell>
          <cell r="G587">
            <v>1.6</v>
          </cell>
          <cell r="I587">
            <v>2</v>
          </cell>
          <cell r="J587">
            <v>-3.2</v>
          </cell>
        </row>
        <row r="588">
          <cell r="F588">
            <v>-3</v>
          </cell>
          <cell r="G588">
            <v>1.5</v>
          </cell>
          <cell r="I588">
            <v>1</v>
          </cell>
          <cell r="J588">
            <v>-4.5</v>
          </cell>
        </row>
        <row r="589">
          <cell r="D589" t="str">
            <v>Paredes internas, exceto WC</v>
          </cell>
          <cell r="F589">
            <v>2</v>
          </cell>
          <cell r="G589">
            <v>6.7</v>
          </cell>
          <cell r="I589">
            <v>3.625</v>
          </cell>
          <cell r="J589">
            <v>48.58</v>
          </cell>
        </row>
        <row r="590">
          <cell r="F590">
            <v>2</v>
          </cell>
          <cell r="G590">
            <v>9.6999999999999993</v>
          </cell>
          <cell r="I590">
            <v>3</v>
          </cell>
          <cell r="J590">
            <v>58.2</v>
          </cell>
        </row>
        <row r="591">
          <cell r="F591">
            <v>-1</v>
          </cell>
          <cell r="G591">
            <v>1.6</v>
          </cell>
          <cell r="I591">
            <v>3</v>
          </cell>
          <cell r="J591">
            <v>-4.8</v>
          </cell>
        </row>
        <row r="592">
          <cell r="F592">
            <v>-3</v>
          </cell>
          <cell r="G592">
            <v>1.5</v>
          </cell>
          <cell r="I592">
            <v>1</v>
          </cell>
          <cell r="J592">
            <v>-4.5</v>
          </cell>
        </row>
        <row r="593">
          <cell r="D593" t="str">
            <v>Interior do WC - acima da cerâmica</v>
          </cell>
          <cell r="G593">
            <v>1.4</v>
          </cell>
          <cell r="I593">
            <v>1.2</v>
          </cell>
          <cell r="J593">
            <v>1.68</v>
          </cell>
        </row>
        <row r="594">
          <cell r="G594">
            <v>1.3</v>
          </cell>
          <cell r="I594">
            <v>1.2</v>
          </cell>
          <cell r="J594">
            <v>1.56</v>
          </cell>
        </row>
        <row r="595">
          <cell r="F595">
            <v>-1</v>
          </cell>
          <cell r="G595">
            <v>0.9</v>
          </cell>
          <cell r="I595">
            <v>0.30000000000000004</v>
          </cell>
          <cell r="J595">
            <v>-0.27</v>
          </cell>
        </row>
        <row r="596">
          <cell r="F596">
            <v>-1</v>
          </cell>
          <cell r="G596">
            <v>0.4</v>
          </cell>
          <cell r="I596">
            <v>0.4</v>
          </cell>
          <cell r="J596">
            <v>-0.16</v>
          </cell>
        </row>
        <row r="598">
          <cell r="D598" t="str">
            <v>Total item 9.1</v>
          </cell>
          <cell r="J598">
            <v>674.11</v>
          </cell>
        </row>
        <row r="600">
          <cell r="A600" t="str">
            <v>9.2</v>
          </cell>
          <cell r="B600" t="str">
            <v>SINAPI</v>
          </cell>
          <cell r="C600" t="str">
            <v>96135</v>
          </cell>
          <cell r="D600" t="str">
            <v>APLICAÇÃO MANUAL DE MASSA ACRÍLICA EM PAREDES EXTERNAS DE CASAS, DUAS DEMÃOS. AF_05/2017</v>
          </cell>
          <cell r="E600" t="str">
            <v>M2</v>
          </cell>
          <cell r="K600">
            <v>130.96999999999997</v>
          </cell>
          <cell r="L600">
            <v>18.54</v>
          </cell>
          <cell r="M600">
            <v>23.46</v>
          </cell>
          <cell r="N600">
            <v>3072.55</v>
          </cell>
          <cell r="O600">
            <v>19.989999999999998</v>
          </cell>
          <cell r="P600">
            <v>24.09</v>
          </cell>
          <cell r="Q600">
            <v>3155.06</v>
          </cell>
        </row>
        <row r="601">
          <cell r="D601" t="str">
            <v>Velatório</v>
          </cell>
          <cell r="I601" t="str">
            <v>Hmed</v>
          </cell>
        </row>
        <row r="602">
          <cell r="D602" t="str">
            <v>Fachadas frontal e lateral esquerda - acima da cerâmica</v>
          </cell>
          <cell r="G602">
            <v>7</v>
          </cell>
          <cell r="I602">
            <v>3.625</v>
          </cell>
          <cell r="J602">
            <v>25.38</v>
          </cell>
        </row>
        <row r="603">
          <cell r="G603">
            <v>10</v>
          </cell>
          <cell r="I603">
            <v>3</v>
          </cell>
          <cell r="J603">
            <v>30</v>
          </cell>
        </row>
        <row r="604">
          <cell r="F604">
            <v>-1</v>
          </cell>
          <cell r="G604">
            <v>7</v>
          </cell>
          <cell r="I604">
            <v>1</v>
          </cell>
          <cell r="J604">
            <v>-7</v>
          </cell>
        </row>
        <row r="605">
          <cell r="F605">
            <v>-1</v>
          </cell>
          <cell r="G605">
            <v>10</v>
          </cell>
          <cell r="I605">
            <v>1</v>
          </cell>
          <cell r="J605">
            <v>-10</v>
          </cell>
        </row>
        <row r="606">
          <cell r="F606">
            <v>-1</v>
          </cell>
          <cell r="G606">
            <v>1.6</v>
          </cell>
          <cell r="I606">
            <v>2</v>
          </cell>
          <cell r="J606">
            <v>-3.2</v>
          </cell>
        </row>
        <row r="607">
          <cell r="F607">
            <v>-3</v>
          </cell>
          <cell r="G607">
            <v>1.5</v>
          </cell>
          <cell r="I607">
            <v>1</v>
          </cell>
          <cell r="J607">
            <v>-4.5</v>
          </cell>
        </row>
        <row r="608">
          <cell r="D608" t="str">
            <v>Paredes internas, exceto WC</v>
          </cell>
          <cell r="F608">
            <v>2</v>
          </cell>
          <cell r="G608">
            <v>6.7</v>
          </cell>
          <cell r="I608">
            <v>3.625</v>
          </cell>
          <cell r="J608">
            <v>48.58</v>
          </cell>
        </row>
        <row r="609">
          <cell r="F609">
            <v>2</v>
          </cell>
          <cell r="G609">
            <v>9.6999999999999993</v>
          </cell>
          <cell r="I609">
            <v>3</v>
          </cell>
          <cell r="J609">
            <v>58.2</v>
          </cell>
        </row>
        <row r="610">
          <cell r="F610">
            <v>-1</v>
          </cell>
          <cell r="G610">
            <v>1.6</v>
          </cell>
          <cell r="I610">
            <v>3</v>
          </cell>
          <cell r="J610">
            <v>-4.8</v>
          </cell>
        </row>
        <row r="611">
          <cell r="F611">
            <v>-3</v>
          </cell>
          <cell r="G611">
            <v>1.5</v>
          </cell>
          <cell r="I611">
            <v>1</v>
          </cell>
          <cell r="J611">
            <v>-4.5</v>
          </cell>
        </row>
        <row r="612">
          <cell r="D612" t="str">
            <v>Interior do WC - acima da cerâmica</v>
          </cell>
          <cell r="G612">
            <v>1.4</v>
          </cell>
          <cell r="I612">
            <v>1.2</v>
          </cell>
          <cell r="J612">
            <v>1.68</v>
          </cell>
        </row>
        <row r="613">
          <cell r="G613">
            <v>1.3</v>
          </cell>
          <cell r="I613">
            <v>1.2</v>
          </cell>
          <cell r="J613">
            <v>1.56</v>
          </cell>
        </row>
        <row r="614">
          <cell r="F614">
            <v>-1</v>
          </cell>
          <cell r="G614">
            <v>0.9</v>
          </cell>
          <cell r="I614">
            <v>0.30000000000000004</v>
          </cell>
          <cell r="J614">
            <v>-0.27</v>
          </cell>
        </row>
        <row r="615">
          <cell r="F615">
            <v>-1</v>
          </cell>
          <cell r="G615">
            <v>0.4</v>
          </cell>
          <cell r="I615">
            <v>0.4</v>
          </cell>
          <cell r="J615">
            <v>-0.16</v>
          </cell>
        </row>
        <row r="617">
          <cell r="D617" t="str">
            <v>Total item 9.2</v>
          </cell>
          <cell r="J617">
            <v>130.96999999999997</v>
          </cell>
        </row>
        <row r="619">
          <cell r="A619" t="str">
            <v>9.3</v>
          </cell>
          <cell r="B619" t="str">
            <v>SINAPI</v>
          </cell>
          <cell r="C619" t="str">
            <v>88489</v>
          </cell>
          <cell r="D619" t="str">
            <v>APLICAÇÃO MANUAL DE PINTURA COM TINTA LÁTEX ACRÍLICA EM PAREDES, DUAS DEMÃOS. AF_06/2014</v>
          </cell>
          <cell r="E619" t="str">
            <v>M2</v>
          </cell>
          <cell r="K619">
            <v>1190.47</v>
          </cell>
          <cell r="L619">
            <v>11.15</v>
          </cell>
          <cell r="M619">
            <v>14.11</v>
          </cell>
          <cell r="N619">
            <v>16797.53</v>
          </cell>
          <cell r="O619">
            <v>12.13</v>
          </cell>
          <cell r="P619">
            <v>14.62</v>
          </cell>
          <cell r="Q619">
            <v>17404.669999999998</v>
          </cell>
        </row>
        <row r="620">
          <cell r="D620" t="str">
            <v>Painéis dos muros antigos</v>
          </cell>
        </row>
        <row r="621">
          <cell r="D621" t="str">
            <v>Muro lateral esquerdo - existente</v>
          </cell>
          <cell r="F621">
            <v>2</v>
          </cell>
          <cell r="G621">
            <v>70.27</v>
          </cell>
          <cell r="I621">
            <v>1.7</v>
          </cell>
          <cell r="J621">
            <v>238.92</v>
          </cell>
        </row>
        <row r="622">
          <cell r="D622" t="str">
            <v>Muro posterior - existente</v>
          </cell>
          <cell r="F622">
            <v>2</v>
          </cell>
          <cell r="G622">
            <v>39.6</v>
          </cell>
          <cell r="I622">
            <v>1.7</v>
          </cell>
          <cell r="J622">
            <v>134.63999999999999</v>
          </cell>
        </row>
        <row r="623">
          <cell r="D623" t="str">
            <v>Muro lateral direito - existente</v>
          </cell>
          <cell r="F623">
            <v>2</v>
          </cell>
          <cell r="G623">
            <v>42</v>
          </cell>
          <cell r="I623">
            <v>1.7</v>
          </cell>
          <cell r="J623">
            <v>142.80000000000001</v>
          </cell>
        </row>
        <row r="625">
          <cell r="D625" t="str">
            <v>Painéis dos novos muros</v>
          </cell>
        </row>
        <row r="626">
          <cell r="D626" t="str">
            <v>muro frontal do cemitério existente</v>
          </cell>
          <cell r="F626">
            <v>2</v>
          </cell>
          <cell r="G626">
            <v>30</v>
          </cell>
          <cell r="I626">
            <v>2</v>
          </cell>
          <cell r="J626">
            <v>120</v>
          </cell>
        </row>
        <row r="627">
          <cell r="F627">
            <v>-1</v>
          </cell>
          <cell r="G627">
            <v>30</v>
          </cell>
          <cell r="I627">
            <v>1</v>
          </cell>
          <cell r="J627">
            <v>-30</v>
          </cell>
        </row>
        <row r="628">
          <cell r="F628">
            <v>-2</v>
          </cell>
          <cell r="G628">
            <v>4</v>
          </cell>
          <cell r="I628">
            <v>2</v>
          </cell>
          <cell r="J628">
            <v>-16</v>
          </cell>
        </row>
        <row r="629">
          <cell r="F629">
            <v>2</v>
          </cell>
          <cell r="G629">
            <v>2.5</v>
          </cell>
          <cell r="I629">
            <v>2</v>
          </cell>
          <cell r="J629">
            <v>10</v>
          </cell>
        </row>
        <row r="630">
          <cell r="D630" t="str">
            <v>muros frontal e posterior da área ampliada</v>
          </cell>
          <cell r="F630">
            <v>4</v>
          </cell>
          <cell r="G630">
            <v>28.67</v>
          </cell>
          <cell r="I630">
            <v>2</v>
          </cell>
          <cell r="J630">
            <v>229.36</v>
          </cell>
        </row>
        <row r="631">
          <cell r="D631" t="str">
            <v>muro lateral direito da área ampliada</v>
          </cell>
          <cell r="F631">
            <v>2</v>
          </cell>
          <cell r="G631">
            <v>28.23</v>
          </cell>
          <cell r="I631">
            <v>2</v>
          </cell>
          <cell r="J631">
            <v>112.92</v>
          </cell>
        </row>
        <row r="632">
          <cell r="D632" t="str">
            <v>ressaltos dos pilares para fora das paredes</v>
          </cell>
          <cell r="F632">
            <v>88</v>
          </cell>
          <cell r="G632">
            <v>0.1</v>
          </cell>
          <cell r="I632">
            <v>2</v>
          </cell>
          <cell r="J632">
            <v>17.600000000000001</v>
          </cell>
        </row>
        <row r="633">
          <cell r="D633" t="str">
            <v>complemento pilares da maraquise frontal</v>
          </cell>
          <cell r="F633">
            <v>4</v>
          </cell>
          <cell r="G633">
            <v>0.15</v>
          </cell>
          <cell r="I633">
            <v>0.64999999999999991</v>
          </cell>
          <cell r="J633">
            <v>0.39</v>
          </cell>
        </row>
        <row r="634">
          <cell r="F634">
            <v>4</v>
          </cell>
          <cell r="G634">
            <v>0.25</v>
          </cell>
          <cell r="I634">
            <v>0.64999999999999991</v>
          </cell>
          <cell r="J634">
            <v>0.65</v>
          </cell>
        </row>
        <row r="635">
          <cell r="D635" t="str">
            <v>Viga central da marquise frontal</v>
          </cell>
          <cell r="F635">
            <v>2</v>
          </cell>
          <cell r="G635">
            <v>4.3</v>
          </cell>
          <cell r="I635">
            <v>0.4</v>
          </cell>
          <cell r="J635">
            <v>3.44</v>
          </cell>
        </row>
        <row r="636">
          <cell r="D636" t="str">
            <v>Laje da marquise frontal</v>
          </cell>
          <cell r="G636">
            <v>4.5999999999999996</v>
          </cell>
          <cell r="H636">
            <v>1.3</v>
          </cell>
          <cell r="J636">
            <v>5.98</v>
          </cell>
        </row>
        <row r="637">
          <cell r="D637" t="str">
            <v>muro frontal do cemitério existente - capeaço superior</v>
          </cell>
          <cell r="G637">
            <v>40</v>
          </cell>
          <cell r="H637">
            <v>0.15</v>
          </cell>
          <cell r="J637">
            <v>6</v>
          </cell>
        </row>
        <row r="638">
          <cell r="F638">
            <v>-1</v>
          </cell>
          <cell r="G638">
            <v>4</v>
          </cell>
          <cell r="H638">
            <v>0.15</v>
          </cell>
          <cell r="J638">
            <v>-0.6</v>
          </cell>
        </row>
        <row r="639">
          <cell r="G639">
            <v>2.5</v>
          </cell>
          <cell r="H639">
            <v>0.15</v>
          </cell>
          <cell r="J639">
            <v>0.38</v>
          </cell>
        </row>
        <row r="640">
          <cell r="D640" t="str">
            <v>muros frontal e posterior da área ampliada - capeaço superior</v>
          </cell>
          <cell r="F640">
            <v>2</v>
          </cell>
          <cell r="G640">
            <v>28.67</v>
          </cell>
          <cell r="H640">
            <v>0.15</v>
          </cell>
          <cell r="J640">
            <v>8.6</v>
          </cell>
        </row>
        <row r="641">
          <cell r="D641" t="str">
            <v>muro lateral direito da área ampliada - capeaço superior</v>
          </cell>
          <cell r="G641">
            <v>28.23</v>
          </cell>
          <cell r="H641">
            <v>0.15</v>
          </cell>
          <cell r="J641">
            <v>4.2300000000000004</v>
          </cell>
        </row>
        <row r="643">
          <cell r="D643" t="str">
            <v>Jazigos - 1ª Etapa (módulo 01 a módulo 24)</v>
          </cell>
          <cell r="I643" t="str">
            <v>Hmed</v>
          </cell>
        </row>
        <row r="644">
          <cell r="D644" t="str">
            <v>empenas frontais (onde são fixadas as cruzes)</v>
          </cell>
          <cell r="F644">
            <v>48</v>
          </cell>
          <cell r="G644">
            <v>0.95</v>
          </cell>
          <cell r="I644">
            <v>0.32500000000000001</v>
          </cell>
          <cell r="J644">
            <v>14.82</v>
          </cell>
        </row>
        <row r="646">
          <cell r="D646" t="str">
            <v>Velatório</v>
          </cell>
          <cell r="I646" t="str">
            <v>Hmed</v>
          </cell>
        </row>
        <row r="647">
          <cell r="D647" t="str">
            <v>Fachadas - acima da cerâmica</v>
          </cell>
          <cell r="F647">
            <v>2</v>
          </cell>
          <cell r="G647">
            <v>7</v>
          </cell>
          <cell r="I647">
            <v>3.625</v>
          </cell>
          <cell r="J647">
            <v>50.75</v>
          </cell>
        </row>
        <row r="648">
          <cell r="F648">
            <v>2</v>
          </cell>
          <cell r="G648">
            <v>10</v>
          </cell>
          <cell r="I648">
            <v>3</v>
          </cell>
          <cell r="J648">
            <v>60</v>
          </cell>
        </row>
        <row r="649">
          <cell r="F649">
            <v>-1</v>
          </cell>
          <cell r="G649">
            <v>7</v>
          </cell>
          <cell r="I649">
            <v>1</v>
          </cell>
          <cell r="J649">
            <v>-7</v>
          </cell>
        </row>
        <row r="650">
          <cell r="F650">
            <v>-1</v>
          </cell>
          <cell r="G650">
            <v>10</v>
          </cell>
          <cell r="I650">
            <v>1</v>
          </cell>
          <cell r="J650">
            <v>-10</v>
          </cell>
        </row>
        <row r="651">
          <cell r="F651">
            <v>-1</v>
          </cell>
          <cell r="G651">
            <v>1.6</v>
          </cell>
          <cell r="I651">
            <v>2</v>
          </cell>
          <cell r="J651">
            <v>-3.2</v>
          </cell>
        </row>
        <row r="652">
          <cell r="F652">
            <v>-3</v>
          </cell>
          <cell r="G652">
            <v>1.5</v>
          </cell>
          <cell r="I652">
            <v>1</v>
          </cell>
          <cell r="J652">
            <v>-4.5</v>
          </cell>
        </row>
        <row r="653">
          <cell r="D653" t="str">
            <v>Paredes internas, exceto WC</v>
          </cell>
          <cell r="F653">
            <v>2</v>
          </cell>
          <cell r="G653">
            <v>6.7</v>
          </cell>
          <cell r="I653">
            <v>3.625</v>
          </cell>
          <cell r="J653">
            <v>48.58</v>
          </cell>
        </row>
        <row r="654">
          <cell r="F654">
            <v>2</v>
          </cell>
          <cell r="G654">
            <v>9.6999999999999993</v>
          </cell>
          <cell r="I654">
            <v>3</v>
          </cell>
          <cell r="J654">
            <v>58.2</v>
          </cell>
        </row>
        <row r="655">
          <cell r="F655">
            <v>-1</v>
          </cell>
          <cell r="G655">
            <v>1.6</v>
          </cell>
          <cell r="I655">
            <v>3</v>
          </cell>
          <cell r="J655">
            <v>-4.8</v>
          </cell>
        </row>
        <row r="656">
          <cell r="F656">
            <v>-3</v>
          </cell>
          <cell r="G656">
            <v>1.5</v>
          </cell>
          <cell r="I656">
            <v>1</v>
          </cell>
          <cell r="J656">
            <v>-4.5</v>
          </cell>
        </row>
        <row r="657">
          <cell r="D657" t="str">
            <v>Interior do WC - acima da cerâmica</v>
          </cell>
          <cell r="G657">
            <v>1.4</v>
          </cell>
          <cell r="I657">
            <v>1.2</v>
          </cell>
          <cell r="J657">
            <v>1.68</v>
          </cell>
        </row>
        <row r="658">
          <cell r="G658">
            <v>1.3</v>
          </cell>
          <cell r="I658">
            <v>1.2</v>
          </cell>
          <cell r="J658">
            <v>1.56</v>
          </cell>
        </row>
        <row r="659">
          <cell r="F659">
            <v>-1</v>
          </cell>
          <cell r="G659">
            <v>0.9</v>
          </cell>
          <cell r="I659">
            <v>0.30000000000000004</v>
          </cell>
          <cell r="J659">
            <v>-0.27</v>
          </cell>
        </row>
        <row r="660">
          <cell r="F660">
            <v>-1</v>
          </cell>
          <cell r="G660">
            <v>0.4</v>
          </cell>
          <cell r="I660">
            <v>0.4</v>
          </cell>
          <cell r="J660">
            <v>-0.16</v>
          </cell>
        </row>
        <row r="662">
          <cell r="D662" t="str">
            <v>Total item 9.3</v>
          </cell>
          <cell r="J662">
            <v>1190.47</v>
          </cell>
        </row>
        <row r="664">
          <cell r="A664" t="str">
            <v>9.4</v>
          </cell>
          <cell r="B664" t="str">
            <v>SINAPI</v>
          </cell>
          <cell r="C664" t="str">
            <v>102213</v>
          </cell>
          <cell r="D664" t="str">
            <v>PINTURA VERNIZ (INCOLOR) ALQUÍDICO EM MADEIRA, USO INTERNO E EXTERNO, 2 DEMÃOS. AF_01/2021</v>
          </cell>
          <cell r="E664" t="str">
            <v>M2</v>
          </cell>
          <cell r="K664">
            <v>22.38</v>
          </cell>
          <cell r="L664">
            <v>14.12</v>
          </cell>
          <cell r="M664">
            <v>17.87</v>
          </cell>
          <cell r="N664">
            <v>399.93</v>
          </cell>
          <cell r="O664">
            <v>15.13</v>
          </cell>
          <cell r="P664">
            <v>18.23</v>
          </cell>
          <cell r="Q664">
            <v>407.98</v>
          </cell>
        </row>
        <row r="665">
          <cell r="D665" t="str">
            <v>Pintura das portas de madeira</v>
          </cell>
          <cell r="F665" t="str">
            <v xml:space="preserve">2x </v>
          </cell>
          <cell r="G665" t="str">
            <v>Área</v>
          </cell>
        </row>
        <row r="666">
          <cell r="D666" t="str">
            <v>2x área das portas de madeira</v>
          </cell>
          <cell r="F666">
            <v>2</v>
          </cell>
          <cell r="G666">
            <v>11.19</v>
          </cell>
          <cell r="J666">
            <v>22.38</v>
          </cell>
        </row>
        <row r="668">
          <cell r="D668" t="str">
            <v>Total item 9.4</v>
          </cell>
          <cell r="J668">
            <v>22.38</v>
          </cell>
        </row>
        <row r="670">
          <cell r="A670" t="str">
            <v>9.5</v>
          </cell>
          <cell r="B670" t="str">
            <v>SINAPI</v>
          </cell>
          <cell r="C670" t="str">
            <v>100722</v>
          </cell>
          <cell r="D670" t="str">
            <v>PINTURA COM TINTA ALQUÍDICA DE FUNDO (TIPO ZARCÃO) APLICADA A ROLO OU PINCEL SOBRE SUPERFÍCIES METÁLICAS (EXCETO PERFIL) EXECUTADO EM OBRA (POR DEMÃO). AF_01/2020</v>
          </cell>
          <cell r="E670" t="str">
            <v>M2</v>
          </cell>
          <cell r="K670">
            <v>8</v>
          </cell>
          <cell r="L670">
            <v>16.46</v>
          </cell>
          <cell r="M670">
            <v>20.83</v>
          </cell>
          <cell r="N670">
            <v>166.64</v>
          </cell>
          <cell r="O670">
            <v>17.91</v>
          </cell>
          <cell r="P670">
            <v>21.58</v>
          </cell>
          <cell r="Q670">
            <v>172.64</v>
          </cell>
        </row>
        <row r="671">
          <cell r="D671" t="str">
            <v>Pintura das portas de madeira</v>
          </cell>
          <cell r="G671" t="str">
            <v>Área</v>
          </cell>
        </row>
        <row r="672">
          <cell r="D672" t="str">
            <v>1x área das grades de ferro</v>
          </cell>
          <cell r="G672">
            <v>8</v>
          </cell>
          <cell r="J672">
            <v>8</v>
          </cell>
        </row>
        <row r="674">
          <cell r="D674" t="str">
            <v>Total item 9.5</v>
          </cell>
          <cell r="J674">
            <v>8</v>
          </cell>
        </row>
        <row r="676">
          <cell r="A676" t="str">
            <v>9.6</v>
          </cell>
          <cell r="B676" t="str">
            <v>SINAPI</v>
          </cell>
          <cell r="C676" t="str">
            <v>100760</v>
          </cell>
          <cell r="D676" t="str">
            <v>PINTURA COM TINTA ALQUÍDICA DE ACABAMENTO (ESMALTE SINTÉTICO BRILHANTE) APLICADA A ROLO OU PINCEL SOBRE SUPERFÍCIES METÁLICAS (EXCETO PERFIL) EXECUTADO EM OBRA (02 DEMÃOS). AF_01/2020</v>
          </cell>
          <cell r="E676" t="str">
            <v>M2</v>
          </cell>
          <cell r="K676">
            <v>8</v>
          </cell>
          <cell r="L676">
            <v>32.729999999999997</v>
          </cell>
          <cell r="M676">
            <v>41.41</v>
          </cell>
          <cell r="N676">
            <v>331.28</v>
          </cell>
          <cell r="O676">
            <v>35.630000000000003</v>
          </cell>
          <cell r="P676">
            <v>42.93</v>
          </cell>
          <cell r="Q676">
            <v>343.44</v>
          </cell>
        </row>
        <row r="677">
          <cell r="D677" t="str">
            <v>Pintura das portas de madeira</v>
          </cell>
          <cell r="G677" t="str">
            <v>Área</v>
          </cell>
        </row>
        <row r="678">
          <cell r="D678" t="str">
            <v>1x área das grades de ferro</v>
          </cell>
          <cell r="G678">
            <v>8</v>
          </cell>
          <cell r="J678">
            <v>8</v>
          </cell>
        </row>
        <row r="680">
          <cell r="D680" t="str">
            <v>Total item 9.6</v>
          </cell>
          <cell r="J680">
            <v>8</v>
          </cell>
        </row>
        <row r="682">
          <cell r="A682" t="str">
            <v>10.0</v>
          </cell>
          <cell r="D682" t="str">
            <v>INSTALAÇÕES ELÉTRICAS</v>
          </cell>
          <cell r="N682">
            <v>35679.899999999994</v>
          </cell>
          <cell r="Q682">
            <v>34282.370000000003</v>
          </cell>
        </row>
        <row r="684">
          <cell r="A684" t="str">
            <v>10.1</v>
          </cell>
          <cell r="B684" t="str">
            <v>SINAPI</v>
          </cell>
          <cell r="C684" t="str">
            <v>93128</v>
          </cell>
          <cell r="D684" t="str">
            <v>PONTO DE ILUMINAÇÃO RESIDENCIAL INCLUINDO INTERRUPTOR SIMPLES, CAIXA ELÉTRICA, ELETRODUTO, CABO, RASGO, QUEBRA E CHUMBAMENTO (EXCLUINDO LUMINÁRIA E LÂMPADA). AF_01/2016</v>
          </cell>
          <cell r="E684" t="str">
            <v>UN</v>
          </cell>
          <cell r="K684">
            <v>4</v>
          </cell>
          <cell r="L684">
            <v>110.74</v>
          </cell>
          <cell r="M684">
            <v>140.12</v>
          </cell>
          <cell r="N684">
            <v>560.48</v>
          </cell>
          <cell r="O684">
            <v>118.93</v>
          </cell>
          <cell r="P684">
            <v>143.31</v>
          </cell>
          <cell r="Q684">
            <v>573.24</v>
          </cell>
        </row>
        <row r="685">
          <cell r="D685" t="str">
            <v>Velatório</v>
          </cell>
        </row>
        <row r="686">
          <cell r="D686" t="str">
            <v>Salão do velatório</v>
          </cell>
          <cell r="F686">
            <v>2</v>
          </cell>
          <cell r="J686">
            <v>2</v>
          </cell>
        </row>
        <row r="687">
          <cell r="D687" t="str">
            <v>WC do velatório</v>
          </cell>
          <cell r="F687">
            <v>1</v>
          </cell>
          <cell r="J687">
            <v>1</v>
          </cell>
        </row>
        <row r="688">
          <cell r="D688" t="str">
            <v>Cemitério</v>
          </cell>
        </row>
        <row r="689">
          <cell r="D689" t="str">
            <v>Marquise frontal</v>
          </cell>
          <cell r="F689">
            <v>1</v>
          </cell>
          <cell r="J689">
            <v>1</v>
          </cell>
        </row>
        <row r="691">
          <cell r="D691" t="str">
            <v>Total item 10.1</v>
          </cell>
          <cell r="J691">
            <v>4</v>
          </cell>
        </row>
        <row r="693">
          <cell r="A693" t="str">
            <v>10.2</v>
          </cell>
          <cell r="B693" t="str">
            <v>SINAPI</v>
          </cell>
          <cell r="C693" t="str">
            <v>97592</v>
          </cell>
          <cell r="D693" t="str">
            <v>LUMINÁRIA TIPO PLAFON, DE SOBREPOR, COM 1 LÂMPADA LED DE 15 W, SEM REATOR - FORNECIMENTO E INSTALAÇÃO. AF_02/2020</v>
          </cell>
          <cell r="E693" t="str">
            <v>UN</v>
          </cell>
          <cell r="K693">
            <v>4</v>
          </cell>
          <cell r="L693">
            <v>40.99</v>
          </cell>
          <cell r="M693">
            <v>51.86</v>
          </cell>
          <cell r="N693">
            <v>207.44</v>
          </cell>
          <cell r="O693">
            <v>42.5</v>
          </cell>
          <cell r="P693">
            <v>51.21</v>
          </cell>
          <cell r="Q693">
            <v>204.84</v>
          </cell>
        </row>
        <row r="694">
          <cell r="D694" t="str">
            <v>Velatório</v>
          </cell>
        </row>
        <row r="695">
          <cell r="D695" t="str">
            <v>Salão do velatório</v>
          </cell>
          <cell r="F695">
            <v>2</v>
          </cell>
          <cell r="J695">
            <v>2</v>
          </cell>
        </row>
        <row r="696">
          <cell r="D696" t="str">
            <v>WC do velatório</v>
          </cell>
          <cell r="F696">
            <v>1</v>
          </cell>
          <cell r="J696">
            <v>1</v>
          </cell>
        </row>
        <row r="697">
          <cell r="D697" t="str">
            <v>Cemitério</v>
          </cell>
        </row>
        <row r="698">
          <cell r="D698" t="str">
            <v>Marquise frontal</v>
          </cell>
          <cell r="F698">
            <v>1</v>
          </cell>
          <cell r="J698">
            <v>1</v>
          </cell>
        </row>
        <row r="700">
          <cell r="D700" t="str">
            <v>Total item 10.2</v>
          </cell>
          <cell r="J700">
            <v>4</v>
          </cell>
        </row>
        <row r="702">
          <cell r="A702" t="str">
            <v>10.3</v>
          </cell>
          <cell r="B702" t="str">
            <v>SINAPI</v>
          </cell>
          <cell r="C702" t="str">
            <v>93142</v>
          </cell>
          <cell r="D702" t="str">
            <v>PONTO DE TOMADA RESIDENCIAL INCLUINDO TOMADA (2 MÓDULOS) 10A/250V, CAIXA ELÉTRICA, ELETRODUTO, CABO, RASGO, QUEBRA E CHUMBAMENTO. AF_01/2016</v>
          </cell>
          <cell r="E702" t="str">
            <v>UN</v>
          </cell>
          <cell r="K702">
            <v>3</v>
          </cell>
          <cell r="L702">
            <v>153.09</v>
          </cell>
          <cell r="M702">
            <v>193.7</v>
          </cell>
          <cell r="N702">
            <v>581.1</v>
          </cell>
          <cell r="O702">
            <v>163</v>
          </cell>
          <cell r="P702">
            <v>196.42</v>
          </cell>
          <cell r="Q702">
            <v>589.26</v>
          </cell>
        </row>
        <row r="703">
          <cell r="D703" t="str">
            <v>Velatório</v>
          </cell>
        </row>
        <row r="704">
          <cell r="D704" t="str">
            <v>Salão do velatório</v>
          </cell>
          <cell r="F704">
            <v>3</v>
          </cell>
          <cell r="J704">
            <v>3</v>
          </cell>
        </row>
        <row r="706">
          <cell r="D706" t="str">
            <v>Total item 10.3</v>
          </cell>
          <cell r="J706">
            <v>3</v>
          </cell>
        </row>
        <row r="708">
          <cell r="A708" t="str">
            <v>10.4</v>
          </cell>
          <cell r="B708" t="str">
            <v>SINAPI</v>
          </cell>
          <cell r="C708" t="str">
            <v>91868</v>
          </cell>
          <cell r="D708" t="str">
            <v>ELETRODUTO RÍGIDO ROSCÁVEL, PVC, DN 32 MM (1"), PARA CIRCUITOS TERMINAIS, INSTALADO EM PISOS/LAJES - FORNECIMENTO E INSTALAÇÃO. AF_12/2015</v>
          </cell>
          <cell r="E708" t="str">
            <v>M</v>
          </cell>
          <cell r="K708">
            <v>107</v>
          </cell>
          <cell r="L708">
            <v>10.82</v>
          </cell>
          <cell r="M708">
            <v>13.69</v>
          </cell>
          <cell r="N708">
            <v>1464.83</v>
          </cell>
          <cell r="O708">
            <v>11.29</v>
          </cell>
          <cell r="P708">
            <v>13.6</v>
          </cell>
          <cell r="Q708">
            <v>1455.2</v>
          </cell>
        </row>
        <row r="709">
          <cell r="D709" t="str">
            <v>Iluminação</v>
          </cell>
        </row>
        <row r="710">
          <cell r="D710" t="str">
            <v>Velatório ao poste 1</v>
          </cell>
          <cell r="G710">
            <v>14</v>
          </cell>
          <cell r="J710">
            <v>14</v>
          </cell>
        </row>
        <row r="711">
          <cell r="D711" t="str">
            <v>Poste 1 ao poste 2</v>
          </cell>
          <cell r="G711">
            <v>22</v>
          </cell>
          <cell r="J711">
            <v>22</v>
          </cell>
        </row>
        <row r="712">
          <cell r="D712" t="str">
            <v>Poste 2 ao poste 3</v>
          </cell>
          <cell r="G712">
            <v>35</v>
          </cell>
          <cell r="J712">
            <v>35</v>
          </cell>
        </row>
        <row r="713">
          <cell r="D713" t="str">
            <v>Poste 2 ao poste 4</v>
          </cell>
          <cell r="G713">
            <v>19</v>
          </cell>
          <cell r="J713">
            <v>19</v>
          </cell>
        </row>
        <row r="714">
          <cell r="D714" t="str">
            <v>Poste 4 ao poste 5</v>
          </cell>
          <cell r="G714">
            <v>17</v>
          </cell>
          <cell r="J714">
            <v>17</v>
          </cell>
        </row>
        <row r="716">
          <cell r="D716" t="str">
            <v>Total item 10.4</v>
          </cell>
          <cell r="J716">
            <v>107</v>
          </cell>
        </row>
        <row r="718">
          <cell r="A718" t="str">
            <v>10.5</v>
          </cell>
          <cell r="B718" t="str">
            <v>SINAPI</v>
          </cell>
          <cell r="C718" t="str">
            <v>91928</v>
          </cell>
          <cell r="D718" t="str">
            <v>CABO DE COBRE FLEXÍVEL ISOLADO, 4 MM², ANTI-CHAMA 450/750 V, PARA CIRCUITOS TERMINAIS - FORNECIMENTO E INSTALAÇÃO. AF_12/2015</v>
          </cell>
          <cell r="E718" t="str">
            <v>M</v>
          </cell>
          <cell r="K718">
            <v>274</v>
          </cell>
          <cell r="L718">
            <v>5.37</v>
          </cell>
          <cell r="M718">
            <v>6.79</v>
          </cell>
          <cell r="N718">
            <v>1860.46</v>
          </cell>
          <cell r="O718">
            <v>5.52</v>
          </cell>
          <cell r="P718">
            <v>6.65</v>
          </cell>
          <cell r="Q718">
            <v>1822.1</v>
          </cell>
        </row>
        <row r="719">
          <cell r="D719" t="str">
            <v>Iluminação</v>
          </cell>
          <cell r="F719" t="str">
            <v>F+N</v>
          </cell>
        </row>
        <row r="720">
          <cell r="D720" t="str">
            <v>Ligação do velatório aos postes de iluminação</v>
          </cell>
          <cell r="F720">
            <v>2</v>
          </cell>
          <cell r="G720">
            <v>107</v>
          </cell>
          <cell r="J720">
            <v>214</v>
          </cell>
        </row>
        <row r="721">
          <cell r="D721" t="str">
            <v>Subidas dos postes de iluminação</v>
          </cell>
          <cell r="E721">
            <v>5</v>
          </cell>
          <cell r="F721">
            <v>2</v>
          </cell>
          <cell r="I721">
            <v>6</v>
          </cell>
          <cell r="J721">
            <v>60</v>
          </cell>
        </row>
        <row r="723">
          <cell r="D723" t="str">
            <v>Total item 10.5</v>
          </cell>
          <cell r="J723">
            <v>274</v>
          </cell>
        </row>
        <row r="725">
          <cell r="A725" t="str">
            <v>10.6</v>
          </cell>
          <cell r="B725" t="str">
            <v>SINAPI</v>
          </cell>
          <cell r="C725" t="str">
            <v>39746</v>
          </cell>
          <cell r="D725" t="str">
            <v>CHUMBADOR DE ACO, 1" X 600 MM, PARA POSTES DE ACO COM BASE, INCLUSO PORCA E ARRUELA - FORNECIMENTO E INSTALAÇÃO</v>
          </cell>
          <cell r="E725" t="str">
            <v>UN</v>
          </cell>
          <cell r="K725">
            <v>5</v>
          </cell>
          <cell r="L725">
            <v>192.14</v>
          </cell>
          <cell r="M725">
            <v>243.11</v>
          </cell>
          <cell r="N725">
            <v>1215.55</v>
          </cell>
          <cell r="O725">
            <v>192.14</v>
          </cell>
          <cell r="P725">
            <v>231.53</v>
          </cell>
          <cell r="Q725">
            <v>1157.6500000000001</v>
          </cell>
        </row>
        <row r="726">
          <cell r="D726" t="str">
            <v>Iluminação</v>
          </cell>
        </row>
        <row r="727">
          <cell r="D727" t="str">
            <v>1 por torre de iluminação</v>
          </cell>
          <cell r="F727">
            <v>5</v>
          </cell>
          <cell r="J727">
            <v>5</v>
          </cell>
        </row>
        <row r="729">
          <cell r="D729" t="str">
            <v>Total item 10.6</v>
          </cell>
          <cell r="J729">
            <v>5</v>
          </cell>
        </row>
        <row r="731">
          <cell r="A731" t="str">
            <v>10.7</v>
          </cell>
          <cell r="B731" t="str">
            <v>SINAPI</v>
          </cell>
          <cell r="C731" t="str">
            <v>12378</v>
          </cell>
          <cell r="D731" t="str">
            <v>POSTE CONICO CONTINUO EM ACO GALVANIZADO, RETO, FLANGEADO, H = 6 M, DIAMETRO INFERIOR = *90* MM - FORNECIMENTO E INSTALAÇÃO</v>
          </cell>
          <cell r="E731" t="str">
            <v>UN</v>
          </cell>
          <cell r="K731">
            <v>5</v>
          </cell>
          <cell r="L731">
            <v>947.65</v>
          </cell>
          <cell r="M731">
            <v>1199.06</v>
          </cell>
          <cell r="N731">
            <v>5995.3</v>
          </cell>
          <cell r="O731">
            <v>947.65</v>
          </cell>
          <cell r="P731">
            <v>1141.92</v>
          </cell>
          <cell r="Q731">
            <v>5709.6</v>
          </cell>
        </row>
        <row r="732">
          <cell r="D732" t="str">
            <v>Iluminação</v>
          </cell>
        </row>
        <row r="733">
          <cell r="D733" t="str">
            <v>torres de iluminação</v>
          </cell>
          <cell r="F733">
            <v>5</v>
          </cell>
          <cell r="J733">
            <v>5</v>
          </cell>
        </row>
        <row r="735">
          <cell r="D735" t="str">
            <v>Total item 10.7</v>
          </cell>
          <cell r="J735">
            <v>5</v>
          </cell>
        </row>
        <row r="737">
          <cell r="A737" t="str">
            <v>10.8</v>
          </cell>
          <cell r="B737" t="str">
            <v>EMLURB</v>
          </cell>
          <cell r="C737" t="str">
            <v>18.02.302</v>
          </cell>
          <cell r="D737" t="str">
            <v>FORNECIMENTO DE SUPORTE EM ACO GALVANIZADO  A FOGO, PARA ENCAIXE EM POSTE DE ACO E  FIXACAO P/ QUATRO LUMINARIAS, INCLUSIVE INSTALACAO</v>
          </cell>
          <cell r="E737" t="str">
            <v>UN</v>
          </cell>
          <cell r="K737">
            <v>5</v>
          </cell>
          <cell r="L737">
            <v>337.97</v>
          </cell>
          <cell r="M737">
            <v>427.63</v>
          </cell>
          <cell r="N737">
            <v>2138.15</v>
          </cell>
          <cell r="O737">
            <v>340.58</v>
          </cell>
          <cell r="P737">
            <v>410.4</v>
          </cell>
          <cell r="Q737">
            <v>2052</v>
          </cell>
        </row>
        <row r="738">
          <cell r="D738" t="str">
            <v>Iluminação</v>
          </cell>
        </row>
        <row r="739">
          <cell r="D739" t="str">
            <v>1 por torre de iluminação</v>
          </cell>
          <cell r="F739">
            <v>5</v>
          </cell>
          <cell r="J739">
            <v>5</v>
          </cell>
        </row>
        <row r="741">
          <cell r="D741" t="str">
            <v>Total item 10.8</v>
          </cell>
          <cell r="J741">
            <v>5</v>
          </cell>
        </row>
        <row r="743">
          <cell r="A743" t="str">
            <v>10.9</v>
          </cell>
          <cell r="B743" t="str">
            <v>SINAPI</v>
          </cell>
          <cell r="C743" t="str">
            <v>42243</v>
          </cell>
          <cell r="D743" t="str">
            <v>LUMINARIA DE LED PARA ILUMINACAO PUBLICA, DE 98 W ATE 137 W, INVOLUCRO EM ALUMINIO OU ACO INOX - FORNECIMENTO E INSTALAÇÃO</v>
          </cell>
          <cell r="E743" t="str">
            <v xml:space="preserve">UN    </v>
          </cell>
          <cell r="K743">
            <v>20</v>
          </cell>
          <cell r="L743">
            <v>771.18</v>
          </cell>
          <cell r="M743">
            <v>975.77</v>
          </cell>
          <cell r="N743">
            <v>19515.400000000001</v>
          </cell>
          <cell r="O743">
            <v>771.18</v>
          </cell>
          <cell r="P743">
            <v>929.27</v>
          </cell>
          <cell r="Q743">
            <v>18585.400000000001</v>
          </cell>
        </row>
        <row r="744">
          <cell r="D744" t="str">
            <v>Iluminação</v>
          </cell>
          <cell r="F744" t="str">
            <v>5x4</v>
          </cell>
        </row>
        <row r="745">
          <cell r="D745" t="str">
            <v>torres de iluminação - 4 luminárias por torre</v>
          </cell>
          <cell r="F745">
            <v>20</v>
          </cell>
          <cell r="J745">
            <v>20</v>
          </cell>
        </row>
        <row r="747">
          <cell r="D747" t="str">
            <v>Total item 10.9</v>
          </cell>
          <cell r="J747">
            <v>20</v>
          </cell>
        </row>
        <row r="749">
          <cell r="A749" t="str">
            <v>10.10</v>
          </cell>
          <cell r="B749" t="str">
            <v>SINAPI</v>
          </cell>
          <cell r="C749" t="str">
            <v>101632</v>
          </cell>
          <cell r="D749" t="str">
            <v>RELÉ FOTOELÉTRICO PARA COMANDO DE ILUMINAÇÃO EXTERNA 1000 W - FORNECIMENTO E INSTALAÇÃO. AF_08/2020</v>
          </cell>
          <cell r="E749" t="str">
            <v>UN</v>
          </cell>
          <cell r="K749">
            <v>5</v>
          </cell>
          <cell r="L749">
            <v>25.09</v>
          </cell>
          <cell r="M749">
            <v>31.75</v>
          </cell>
          <cell r="N749">
            <v>158.75</v>
          </cell>
          <cell r="O749">
            <v>25.15</v>
          </cell>
          <cell r="P749">
            <v>30.31</v>
          </cell>
          <cell r="Q749">
            <v>151.55000000000001</v>
          </cell>
        </row>
        <row r="750">
          <cell r="D750" t="str">
            <v>Iluminação</v>
          </cell>
        </row>
        <row r="751">
          <cell r="D751" t="str">
            <v>1 por torre de iluminação</v>
          </cell>
          <cell r="F751">
            <v>5</v>
          </cell>
          <cell r="J751">
            <v>5</v>
          </cell>
        </row>
        <row r="753">
          <cell r="D753" t="str">
            <v>Total item 10.10</v>
          </cell>
          <cell r="J753">
            <v>5</v>
          </cell>
        </row>
        <row r="755">
          <cell r="A755" t="str">
            <v>10.11</v>
          </cell>
          <cell r="B755" t="str">
            <v>SINAPI</v>
          </cell>
          <cell r="C755" t="str">
            <v>101876</v>
          </cell>
          <cell r="D755" t="str">
            <v>QUADRO DE DISTRIBUIÇÃO DE ENERGIA EM PVC, DE EMBUTIR, SEM BARRAMENTO, PARA 6 DISJUNTORES - FORNECIMENTO E INSTALAÇÃO. AF_10/2020</v>
          </cell>
          <cell r="E755" t="str">
            <v>UN</v>
          </cell>
          <cell r="K755">
            <v>1</v>
          </cell>
          <cell r="L755">
            <v>56.75</v>
          </cell>
          <cell r="M755">
            <v>71.81</v>
          </cell>
          <cell r="N755">
            <v>71.81</v>
          </cell>
          <cell r="O755">
            <v>58.04</v>
          </cell>
          <cell r="P755">
            <v>69.94</v>
          </cell>
          <cell r="Q755">
            <v>69.94</v>
          </cell>
        </row>
        <row r="756">
          <cell r="D756" t="str">
            <v>Velatório</v>
          </cell>
          <cell r="F756">
            <v>1</v>
          </cell>
          <cell r="J756">
            <v>1</v>
          </cell>
        </row>
        <row r="758">
          <cell r="D758" t="str">
            <v>Total item 10.11</v>
          </cell>
          <cell r="J758">
            <v>1</v>
          </cell>
        </row>
        <row r="760">
          <cell r="A760" t="str">
            <v>10.12</v>
          </cell>
          <cell r="B760" t="str">
            <v>SINAPI</v>
          </cell>
          <cell r="C760" t="str">
            <v>93653</v>
          </cell>
          <cell r="D760" t="str">
            <v>DISJUNTOR MONOPOLAR TIPO DIN, CORRENTE NOMINAL DE 10A - FORNECIMENTO E INSTALAÇÃO. AF_10/2020</v>
          </cell>
          <cell r="E760" t="str">
            <v>UN</v>
          </cell>
          <cell r="K760">
            <v>6</v>
          </cell>
          <cell r="L760">
            <v>10.61</v>
          </cell>
          <cell r="M760">
            <v>13.42</v>
          </cell>
          <cell r="N760">
            <v>80.52</v>
          </cell>
          <cell r="O760">
            <v>10.74</v>
          </cell>
          <cell r="P760">
            <v>12.94</v>
          </cell>
          <cell r="Q760">
            <v>77.64</v>
          </cell>
        </row>
        <row r="761">
          <cell r="D761" t="str">
            <v>Quadro de distribuição no Velatório</v>
          </cell>
          <cell r="F761">
            <v>6</v>
          </cell>
          <cell r="J761">
            <v>6</v>
          </cell>
        </row>
        <row r="763">
          <cell r="D763" t="str">
            <v>Total item 10.12</v>
          </cell>
          <cell r="J763">
            <v>6</v>
          </cell>
        </row>
        <row r="765">
          <cell r="A765" t="str">
            <v>10.13</v>
          </cell>
          <cell r="B765" t="str">
            <v>SEINFRA</v>
          </cell>
          <cell r="C765" t="str">
            <v>C4530</v>
          </cell>
          <cell r="D765" t="str">
            <v xml:space="preserve">DISJUNTOR DIFERENCIAL DR - 16A ATÉ 40A, 30MA - FORNECIMENTO E INSTALAÇÃO </v>
          </cell>
          <cell r="E765" t="str">
            <v>UN</v>
          </cell>
          <cell r="K765">
            <v>1</v>
          </cell>
          <cell r="L765">
            <v>138.97999999999999</v>
          </cell>
          <cell r="M765">
            <v>175.85</v>
          </cell>
          <cell r="N765">
            <v>175.85</v>
          </cell>
          <cell r="O765">
            <v>141.4</v>
          </cell>
          <cell r="P765">
            <v>170.39</v>
          </cell>
          <cell r="Q765">
            <v>170.39</v>
          </cell>
        </row>
        <row r="766">
          <cell r="D766" t="str">
            <v>Quadro de distribuição no Velatório</v>
          </cell>
          <cell r="F766">
            <v>1</v>
          </cell>
          <cell r="J766">
            <v>1</v>
          </cell>
        </row>
        <row r="768">
          <cell r="D768" t="str">
            <v>Total item 10.13</v>
          </cell>
          <cell r="J768">
            <v>1</v>
          </cell>
        </row>
        <row r="770">
          <cell r="A770" t="str">
            <v>10.14</v>
          </cell>
          <cell r="B770" t="str">
            <v>SINAPI</v>
          </cell>
          <cell r="C770" t="str">
            <v>96985</v>
          </cell>
          <cell r="D770" t="str">
            <v>HASTE DE ATERRAMENTO 5/8  PARA SPDA - FORNECIMENTO E INSTALAÇÃO. AF_12/2017</v>
          </cell>
          <cell r="E770" t="str">
            <v>UN</v>
          </cell>
          <cell r="K770">
            <v>6</v>
          </cell>
          <cell r="L770">
            <v>61.39</v>
          </cell>
          <cell r="M770">
            <v>77.680000000000007</v>
          </cell>
          <cell r="N770">
            <v>466.08</v>
          </cell>
          <cell r="O770">
            <v>62.33</v>
          </cell>
          <cell r="P770">
            <v>75.11</v>
          </cell>
          <cell r="Q770">
            <v>450.66</v>
          </cell>
        </row>
        <row r="771">
          <cell r="D771" t="str">
            <v>1 haste junto ao velatório</v>
          </cell>
          <cell r="F771">
            <v>1</v>
          </cell>
          <cell r="J771">
            <v>1</v>
          </cell>
        </row>
        <row r="772">
          <cell r="D772" t="str">
            <v>1 haste por torre de iluminação</v>
          </cell>
          <cell r="F772">
            <v>5</v>
          </cell>
          <cell r="J772">
            <v>5</v>
          </cell>
        </row>
        <row r="774">
          <cell r="D774" t="str">
            <v>Total item 10.14</v>
          </cell>
          <cell r="J774">
            <v>6</v>
          </cell>
        </row>
        <row r="776">
          <cell r="A776" t="str">
            <v>10.15</v>
          </cell>
          <cell r="B776" t="str">
            <v>SINAPI</v>
          </cell>
          <cell r="C776" t="str">
            <v>97891</v>
          </cell>
          <cell r="D776" t="str">
            <v>CAIXA ENTERRADA ELÉTRICA RETANGULAR, EM ALVENARIA COM BLOCOS DE CONCRETO, FUNDO COM BRITA, DIMENSÕES INTERNAS: 0,4X0,4X0,4 M. AF_12/2020</v>
          </cell>
          <cell r="E776" t="str">
            <v>UN</v>
          </cell>
          <cell r="K776">
            <v>6</v>
          </cell>
          <cell r="L776">
            <v>156.51</v>
          </cell>
          <cell r="M776">
            <v>198.03</v>
          </cell>
          <cell r="N776">
            <v>1188.18</v>
          </cell>
          <cell r="O776">
            <v>167.76</v>
          </cell>
          <cell r="P776">
            <v>202.15</v>
          </cell>
          <cell r="Q776">
            <v>1212.9000000000001</v>
          </cell>
        </row>
        <row r="777">
          <cell r="D777" t="str">
            <v>1 CX junto ao velatório</v>
          </cell>
          <cell r="F777">
            <v>1</v>
          </cell>
          <cell r="J777">
            <v>1</v>
          </cell>
        </row>
        <row r="778">
          <cell r="D778" t="str">
            <v>1 CX por torre de iluminação</v>
          </cell>
          <cell r="F778">
            <v>5</v>
          </cell>
          <cell r="J778">
            <v>5</v>
          </cell>
        </row>
        <row r="780">
          <cell r="D780" t="str">
            <v>Total item 10.15</v>
          </cell>
          <cell r="J780">
            <v>6</v>
          </cell>
        </row>
        <row r="782">
          <cell r="A782" t="str">
            <v>11.0</v>
          </cell>
          <cell r="D782" t="str">
            <v>INSTALAÇÕES HIDROSSANITÁRIAS</v>
          </cell>
          <cell r="N782">
            <v>13339.18</v>
          </cell>
          <cell r="Q782">
            <v>13352.31</v>
          </cell>
        </row>
        <row r="784">
          <cell r="A784" t="str">
            <v>11.1</v>
          </cell>
          <cell r="B784" t="str">
            <v>SINAPI</v>
          </cell>
          <cell r="C784" t="str">
            <v>89957</v>
          </cell>
          <cell r="D784" t="str">
            <v>PONTO DE CONSUMO TERMINAL DE ÁGUA FRIA (SUBRAMAL) COM TUBULAÇÃO DE PVC, DN 25 MM, INSTALADO EM RAMAL DE ÁGUA, INCLUSOS RASGO E CHUMBAMENTO EM ALVENARIA. AF_12/2014</v>
          </cell>
          <cell r="E784" t="str">
            <v>UN</v>
          </cell>
          <cell r="K784">
            <v>3</v>
          </cell>
          <cell r="L784">
            <v>101.83</v>
          </cell>
          <cell r="M784">
            <v>128.85</v>
          </cell>
          <cell r="N784">
            <v>386.55</v>
          </cell>
          <cell r="O784">
            <v>110.94</v>
          </cell>
          <cell r="P784">
            <v>133.68</v>
          </cell>
          <cell r="Q784">
            <v>401.04</v>
          </cell>
        </row>
        <row r="785">
          <cell r="D785" t="str">
            <v>Velatório</v>
          </cell>
        </row>
        <row r="786">
          <cell r="D786" t="str">
            <v>WC do Velatório</v>
          </cell>
          <cell r="F786">
            <v>3</v>
          </cell>
          <cell r="J786">
            <v>3</v>
          </cell>
        </row>
        <row r="788">
          <cell r="D788" t="str">
            <v>Total item 11.1</v>
          </cell>
          <cell r="J788">
            <v>3</v>
          </cell>
        </row>
        <row r="790">
          <cell r="A790" t="str">
            <v>11.2</v>
          </cell>
          <cell r="B790" t="str">
            <v>EMLURB</v>
          </cell>
          <cell r="C790" t="str">
            <v>19.01.010</v>
          </cell>
          <cell r="D790" t="str">
            <v>PONTO DE ESGOTO PARA BACIA SANITARIA, INCLUSIVE TUBULACOES E CONEXOES EM PVC RIGIDO SOLDAVEIS, ATE A COLUNA OU O SUB-COLETOR</v>
          </cell>
          <cell r="E790" t="str">
            <v>PT</v>
          </cell>
          <cell r="K790">
            <v>1</v>
          </cell>
          <cell r="L790">
            <v>73.67</v>
          </cell>
          <cell r="M790">
            <v>93.21</v>
          </cell>
          <cell r="N790">
            <v>93.21</v>
          </cell>
          <cell r="O790">
            <v>77.56</v>
          </cell>
          <cell r="P790">
            <v>93.46</v>
          </cell>
          <cell r="Q790">
            <v>93.46</v>
          </cell>
        </row>
        <row r="791">
          <cell r="D791" t="str">
            <v>Velatório</v>
          </cell>
        </row>
        <row r="792">
          <cell r="D792" t="str">
            <v>WC do Velatório</v>
          </cell>
          <cell r="F792">
            <v>1</v>
          </cell>
          <cell r="J792">
            <v>1</v>
          </cell>
        </row>
        <row r="794">
          <cell r="D794" t="str">
            <v>Total item 11.2</v>
          </cell>
          <cell r="J794">
            <v>1</v>
          </cell>
        </row>
        <row r="796">
          <cell r="A796" t="str">
            <v>11.3</v>
          </cell>
          <cell r="B796" t="str">
            <v>EMLURB</v>
          </cell>
          <cell r="C796" t="str">
            <v>19.01.030</v>
          </cell>
          <cell r="D796" t="str">
            <v>PONTO DE ESGOTO PARA LAVATÓRIO OU MICTÓRIO , INCLUSIVE TUBULACOES E CONEXOES EM PVC RIGIDO SOLDAVEIS , ATE A COLUNA OU O SUB-COLETOR</v>
          </cell>
          <cell r="E796" t="str">
            <v>PT</v>
          </cell>
          <cell r="K796">
            <v>1</v>
          </cell>
          <cell r="L796">
            <v>62.2</v>
          </cell>
          <cell r="M796">
            <v>78.7</v>
          </cell>
          <cell r="N796">
            <v>78.7</v>
          </cell>
          <cell r="O796">
            <v>67.099999999999994</v>
          </cell>
          <cell r="P796">
            <v>80.86</v>
          </cell>
          <cell r="Q796">
            <v>80.86</v>
          </cell>
        </row>
        <row r="797">
          <cell r="D797" t="str">
            <v>Velatório</v>
          </cell>
        </row>
        <row r="798">
          <cell r="D798" t="str">
            <v>WC do Velatório</v>
          </cell>
          <cell r="F798">
            <v>1</v>
          </cell>
          <cell r="J798">
            <v>1</v>
          </cell>
        </row>
        <row r="800">
          <cell r="D800" t="str">
            <v>Total item 11.3</v>
          </cell>
          <cell r="J800">
            <v>1</v>
          </cell>
        </row>
        <row r="802">
          <cell r="A802" t="str">
            <v>11.4</v>
          </cell>
          <cell r="B802" t="str">
            <v>EMLURB</v>
          </cell>
          <cell r="C802" t="str">
            <v>19.01.040</v>
          </cell>
          <cell r="D802" t="str">
            <v>PONTO DE ESGOTO PARA RALO SIFONADO, INCLUSIVE RALO, TUBULACOES E CONEXOES EM PVC RIGIDO SOLDAVEIS , ATE A COLUNA OU O SUBCOLETOR</v>
          </cell>
          <cell r="E802" t="str">
            <v>PT</v>
          </cell>
          <cell r="K802">
            <v>1</v>
          </cell>
          <cell r="L802">
            <v>64.06</v>
          </cell>
          <cell r="M802">
            <v>81.06</v>
          </cell>
          <cell r="N802">
            <v>81.06</v>
          </cell>
          <cell r="O802">
            <v>67.95</v>
          </cell>
          <cell r="P802">
            <v>81.88</v>
          </cell>
          <cell r="Q802">
            <v>81.88</v>
          </cell>
        </row>
        <row r="803">
          <cell r="D803" t="str">
            <v>Velatório</v>
          </cell>
        </row>
        <row r="804">
          <cell r="D804" t="str">
            <v>WC do Velatório</v>
          </cell>
          <cell r="F804">
            <v>1</v>
          </cell>
          <cell r="J804">
            <v>1</v>
          </cell>
        </row>
        <row r="806">
          <cell r="D806" t="str">
            <v>Total item 11.4</v>
          </cell>
          <cell r="J806">
            <v>1</v>
          </cell>
        </row>
        <row r="808">
          <cell r="A808" t="str">
            <v>11.5</v>
          </cell>
          <cell r="B808" t="str">
            <v>SINAPI</v>
          </cell>
          <cell r="C808" t="str">
            <v>86932</v>
          </cell>
          <cell r="D808" t="str">
            <v>VASO SANITÁRIO SIFONADO COM CAIXA ACOPLADA LOUÇA BRANCA - PADRÃO MÉDIO, INCLUSO ENGATE FLEXÍVEL EM METAL CROMADO, 1/2  X 40CM - FORNECIMENTO E INSTALAÇÃO. AF_01/2020</v>
          </cell>
          <cell r="E808" t="str">
            <v>UN</v>
          </cell>
          <cell r="K808">
            <v>1</v>
          </cell>
          <cell r="L808">
            <v>409.84</v>
          </cell>
          <cell r="M808">
            <v>518.57000000000005</v>
          </cell>
          <cell r="N808">
            <v>518.57000000000005</v>
          </cell>
          <cell r="O808">
            <v>412.62</v>
          </cell>
          <cell r="P808">
            <v>497.21</v>
          </cell>
          <cell r="Q808">
            <v>497.21</v>
          </cell>
        </row>
        <row r="809">
          <cell r="D809" t="str">
            <v>Velatório</v>
          </cell>
        </row>
        <row r="810">
          <cell r="D810" t="str">
            <v>WC do Velatório</v>
          </cell>
          <cell r="F810">
            <v>1</v>
          </cell>
          <cell r="J810">
            <v>1</v>
          </cell>
        </row>
        <row r="812">
          <cell r="D812" t="str">
            <v>Total item 11.5</v>
          </cell>
          <cell r="J812">
            <v>1</v>
          </cell>
        </row>
        <row r="814">
          <cell r="A814" t="str">
            <v>11.6</v>
          </cell>
          <cell r="B814" t="str">
            <v>SINAPI</v>
          </cell>
          <cell r="C814" t="str">
            <v>86943</v>
          </cell>
          <cell r="D814" t="str">
            <v>LAVATÓRIO LOUÇA BRANCA SUSPENSO, 29,5 X 39CM OU EQUIVALENTE, PADRÃO POPULAR, INCLUSO SIFÃO FLEXÍVEL EM PVC, VÁLVULA E ENGATE FLEXÍVEL 30CM EM PLÁSTICO E TORNEIRA CROMADA DE MESA, PADRÃO POPULAR - FORNECIMENTO E INSTALAÇÃO. AF_01/2020</v>
          </cell>
          <cell r="E814" t="str">
            <v>UN</v>
          </cell>
          <cell r="K814">
            <v>1</v>
          </cell>
          <cell r="L814">
            <v>186.69</v>
          </cell>
          <cell r="M814">
            <v>236.22</v>
          </cell>
          <cell r="N814">
            <v>236.22</v>
          </cell>
          <cell r="O814">
            <v>189.01</v>
          </cell>
          <cell r="P814">
            <v>227.76</v>
          </cell>
          <cell r="Q814">
            <v>227.76</v>
          </cell>
        </row>
        <row r="815">
          <cell r="D815" t="str">
            <v>Velatório</v>
          </cell>
        </row>
        <row r="816">
          <cell r="D816" t="str">
            <v>WC do Velatório</v>
          </cell>
          <cell r="F816">
            <v>1</v>
          </cell>
          <cell r="J816">
            <v>1</v>
          </cell>
        </row>
        <row r="818">
          <cell r="D818" t="str">
            <v>Total item 11.6</v>
          </cell>
          <cell r="J818">
            <v>1</v>
          </cell>
        </row>
        <row r="820">
          <cell r="A820" t="str">
            <v>11.7</v>
          </cell>
          <cell r="B820" t="str">
            <v>SINAPI</v>
          </cell>
          <cell r="C820" t="str">
            <v>89353</v>
          </cell>
          <cell r="D820" t="str">
            <v>REGISTRO DE GAVETA BRUTO, LATÃO, ROSCÁVEL, 3/4", FORNECIDO E INSTALADO EM RAMAL DE ÁGUA. AF_12/2014</v>
          </cell>
          <cell r="E820" t="str">
            <v>UN</v>
          </cell>
          <cell r="K820">
            <v>1</v>
          </cell>
          <cell r="L820">
            <v>30.67</v>
          </cell>
          <cell r="M820">
            <v>38.81</v>
          </cell>
          <cell r="N820">
            <v>38.81</v>
          </cell>
          <cell r="O820">
            <v>31.41</v>
          </cell>
          <cell r="P820">
            <v>37.85</v>
          </cell>
          <cell r="Q820">
            <v>37.85</v>
          </cell>
        </row>
        <row r="821">
          <cell r="D821" t="str">
            <v>Velatório</v>
          </cell>
        </row>
        <row r="822">
          <cell r="D822" t="str">
            <v>WC do Velatório</v>
          </cell>
          <cell r="F822">
            <v>1</v>
          </cell>
          <cell r="J822">
            <v>1</v>
          </cell>
        </row>
        <row r="824">
          <cell r="D824" t="str">
            <v>Total item 11.7</v>
          </cell>
          <cell r="J824">
            <v>1</v>
          </cell>
        </row>
        <row r="826">
          <cell r="A826" t="str">
            <v>11.8</v>
          </cell>
          <cell r="B826" t="str">
            <v>SINAPI</v>
          </cell>
          <cell r="C826" t="str">
            <v>95544</v>
          </cell>
          <cell r="D826" t="str">
            <v>PAPELEIRA DE PAREDE EM METAL CROMADO SEM TAMPA, INCLUSO FIXAÇÃO. AF_01/2020</v>
          </cell>
          <cell r="E826" t="str">
            <v>UN</v>
          </cell>
          <cell r="K826">
            <v>1</v>
          </cell>
          <cell r="L826">
            <v>55.77</v>
          </cell>
          <cell r="M826">
            <v>70.569999999999993</v>
          </cell>
          <cell r="N826">
            <v>70.569999999999993</v>
          </cell>
          <cell r="O826">
            <v>56.61</v>
          </cell>
          <cell r="P826">
            <v>68.22</v>
          </cell>
          <cell r="Q826">
            <v>68.22</v>
          </cell>
        </row>
        <row r="827">
          <cell r="D827" t="str">
            <v>Velatório</v>
          </cell>
        </row>
        <row r="828">
          <cell r="D828" t="str">
            <v>WC do Velatório</v>
          </cell>
          <cell r="F828">
            <v>1</v>
          </cell>
          <cell r="J828">
            <v>1</v>
          </cell>
        </row>
        <row r="830">
          <cell r="D830" t="str">
            <v>Total item 11.8</v>
          </cell>
          <cell r="J830">
            <v>1</v>
          </cell>
        </row>
        <row r="832">
          <cell r="A832" t="str">
            <v>11.9</v>
          </cell>
          <cell r="B832" t="str">
            <v>SINAPI</v>
          </cell>
          <cell r="C832" t="str">
            <v>95547</v>
          </cell>
          <cell r="D832" t="str">
            <v>SABONETEIRA PLASTICA TIPO DISPENSER PARA SABONETE LIQUIDO COM RESERVATORIO 800 A 1500 ML, INCLUSO FIXAÇÃO. AF_01/2020</v>
          </cell>
          <cell r="E832" t="str">
            <v>UN</v>
          </cell>
          <cell r="K832">
            <v>1</v>
          </cell>
          <cell r="L832">
            <v>66.91</v>
          </cell>
          <cell r="M832">
            <v>84.66</v>
          </cell>
          <cell r="N832">
            <v>84.66</v>
          </cell>
          <cell r="O832">
            <v>67.75</v>
          </cell>
          <cell r="P832">
            <v>81.64</v>
          </cell>
          <cell r="Q832">
            <v>81.64</v>
          </cell>
        </row>
        <row r="833">
          <cell r="D833" t="str">
            <v>Velatório</v>
          </cell>
        </row>
        <row r="834">
          <cell r="D834" t="str">
            <v>WC do Velatório</v>
          </cell>
          <cell r="F834">
            <v>1</v>
          </cell>
          <cell r="J834">
            <v>1</v>
          </cell>
        </row>
        <row r="836">
          <cell r="D836" t="str">
            <v>Total item 11.9</v>
          </cell>
          <cell r="J836">
            <v>1</v>
          </cell>
        </row>
        <row r="838">
          <cell r="A838" t="str">
            <v>11.10</v>
          </cell>
          <cell r="B838" t="str">
            <v>SINAPI</v>
          </cell>
          <cell r="C838" t="str">
            <v>88504</v>
          </cell>
          <cell r="D838" t="str">
            <v>CAIXA D´AGUA EM POLIETILENO, 500 LITROS, COM ACESSÓRIOS</v>
          </cell>
          <cell r="E838" t="str">
            <v>UN</v>
          </cell>
          <cell r="K838">
            <v>1</v>
          </cell>
          <cell r="L838">
            <v>613.33000000000004</v>
          </cell>
          <cell r="M838">
            <v>776.05</v>
          </cell>
          <cell r="N838">
            <v>776.05</v>
          </cell>
          <cell r="O838">
            <v>641.59</v>
          </cell>
          <cell r="P838">
            <v>773.12</v>
          </cell>
          <cell r="Q838">
            <v>773.12</v>
          </cell>
        </row>
        <row r="839">
          <cell r="D839" t="str">
            <v>Velatório</v>
          </cell>
        </row>
        <row r="840">
          <cell r="D840" t="str">
            <v>Caixa sobre WC do Velatório</v>
          </cell>
          <cell r="F840">
            <v>1</v>
          </cell>
          <cell r="J840">
            <v>1</v>
          </cell>
        </row>
        <row r="842">
          <cell r="D842" t="str">
            <v>Total item 11.10</v>
          </cell>
          <cell r="J842">
            <v>1</v>
          </cell>
        </row>
        <row r="844">
          <cell r="A844" t="str">
            <v>11.11</v>
          </cell>
          <cell r="B844" t="str">
            <v>SINAPI</v>
          </cell>
          <cell r="C844" t="str">
            <v>98066</v>
          </cell>
          <cell r="D844" t="str">
            <v>TANQUE SÉPTICO RETANGULAR, EM ALVENARIA COM TIJOLOS CERÂMICOS MACIÇOS, DIMENSÕES INTERNAS: 1,0 X 2,0 X 1,4 M, VOLUME ÚTIL: 2000 L (PARA 5 CONTRIBUINTES). AF_12/2020</v>
          </cell>
          <cell r="E844" t="str">
            <v>UN</v>
          </cell>
          <cell r="K844">
            <v>1</v>
          </cell>
          <cell r="L844">
            <v>4263.6899999999996</v>
          </cell>
          <cell r="M844">
            <v>5394.85</v>
          </cell>
          <cell r="N844">
            <v>5394.85</v>
          </cell>
          <cell r="O844">
            <v>4478.88</v>
          </cell>
          <cell r="P844">
            <v>5397.05</v>
          </cell>
          <cell r="Q844">
            <v>5397.05</v>
          </cell>
        </row>
        <row r="845">
          <cell r="D845" t="str">
            <v>Velatório</v>
          </cell>
        </row>
        <row r="846">
          <cell r="D846" t="str">
            <v>Fossa para WC do Velatório</v>
          </cell>
          <cell r="F846">
            <v>1</v>
          </cell>
          <cell r="J846">
            <v>1</v>
          </cell>
        </row>
        <row r="848">
          <cell r="D848" t="str">
            <v>Total item 11.11</v>
          </cell>
          <cell r="J848">
            <v>1</v>
          </cell>
        </row>
        <row r="850">
          <cell r="A850" t="str">
            <v>11.12</v>
          </cell>
          <cell r="B850" t="str">
            <v>SINAPI</v>
          </cell>
          <cell r="C850" t="str">
            <v>98078</v>
          </cell>
          <cell r="D850" t="str">
            <v>SUMIDOURO RETANGULAR, EM ALVENARIA COM TIJOLOS CERÂMICOS MACIÇOS, DIMENSÕES INTERNAS: 0,8 X 1,4 X 3,0 M, ÁREA DE INFILTRAÇÃO: 13,2 M² (PARA 5 CONTRIBUINTES). AF_12/2020</v>
          </cell>
          <cell r="E850" t="str">
            <v>UN</v>
          </cell>
          <cell r="K850">
            <v>1</v>
          </cell>
          <cell r="L850">
            <v>3462.4</v>
          </cell>
          <cell r="M850">
            <v>4380.97</v>
          </cell>
          <cell r="N850">
            <v>4380.97</v>
          </cell>
          <cell r="O850">
            <v>3647.86</v>
          </cell>
          <cell r="P850">
            <v>4395.67</v>
          </cell>
          <cell r="Q850">
            <v>4395.67</v>
          </cell>
        </row>
        <row r="851">
          <cell r="D851" t="str">
            <v>Velatório</v>
          </cell>
        </row>
        <row r="852">
          <cell r="D852" t="str">
            <v>Sumidouro para WC do Velatório</v>
          </cell>
          <cell r="F852">
            <v>1</v>
          </cell>
          <cell r="J852">
            <v>1</v>
          </cell>
        </row>
        <row r="854">
          <cell r="D854" t="str">
            <v>Total item 11.12</v>
          </cell>
          <cell r="J854">
            <v>1</v>
          </cell>
        </row>
        <row r="856">
          <cell r="A856" t="str">
            <v>x</v>
          </cell>
          <cell r="D856" t="str">
            <v>DESTINO FINAL DE ESGOTO</v>
          </cell>
        </row>
        <row r="858">
          <cell r="A858" t="str">
            <v>x</v>
          </cell>
          <cell r="B858" t="str">
            <v>SINAPI</v>
          </cell>
          <cell r="C858" t="str">
            <v>93358</v>
          </cell>
          <cell r="D858" t="str">
            <v>ESCAVAÇÃO MANUAL DE VALA COM PROFUNDIDADE MENOR OU IGUAL A 1,30 M. AF_03/2016</v>
          </cell>
          <cell r="E858" t="str">
            <v>M3</v>
          </cell>
          <cell r="L858">
            <v>58.54</v>
          </cell>
          <cell r="M858">
            <v>74.069999999999993</v>
          </cell>
          <cell r="N858">
            <v>0</v>
          </cell>
          <cell r="O858">
            <v>64.95</v>
          </cell>
          <cell r="P858">
            <v>78.260000000000005</v>
          </cell>
          <cell r="Q858">
            <v>0</v>
          </cell>
        </row>
        <row r="859">
          <cell r="D859" t="str">
            <v>Fossa</v>
          </cell>
        </row>
        <row r="860">
          <cell r="G860">
            <v>3</v>
          </cell>
          <cell r="H860">
            <v>1.7999999999999998</v>
          </cell>
          <cell r="I860">
            <v>1.75</v>
          </cell>
          <cell r="J860">
            <v>9.4499999999999993</v>
          </cell>
        </row>
        <row r="862">
          <cell r="D862" t="str">
            <v>Sumidouro</v>
          </cell>
        </row>
        <row r="863">
          <cell r="G863">
            <v>4.2</v>
          </cell>
          <cell r="H863">
            <v>2.2000000000000002</v>
          </cell>
          <cell r="I863">
            <v>2.4</v>
          </cell>
          <cell r="J863">
            <v>22.18</v>
          </cell>
        </row>
        <row r="865">
          <cell r="D865" t="str">
            <v>Total item x</v>
          </cell>
          <cell r="J865">
            <v>31.63</v>
          </cell>
        </row>
        <row r="867">
          <cell r="A867" t="str">
            <v>x</v>
          </cell>
          <cell r="B867" t="str">
            <v>SINAPI</v>
          </cell>
          <cell r="C867" t="str">
            <v>93382</v>
          </cell>
          <cell r="D867" t="str">
            <v>REATERRO MANUAL DE VALAS COM COMPACTAÇÃO MECANIZADA. AF_04/2016</v>
          </cell>
          <cell r="E867" t="str">
            <v>M3</v>
          </cell>
          <cell r="L867">
            <v>27.92</v>
          </cell>
          <cell r="M867">
            <v>35.33</v>
          </cell>
          <cell r="N867">
            <v>0</v>
          </cell>
          <cell r="O867">
            <v>31.02</v>
          </cell>
          <cell r="P867">
            <v>37.380000000000003</v>
          </cell>
          <cell r="Q867">
            <v>0</v>
          </cell>
        </row>
        <row r="868">
          <cell r="D868" t="str">
            <v>Fossa</v>
          </cell>
        </row>
        <row r="869">
          <cell r="D869" t="str">
            <v>vala escavada</v>
          </cell>
          <cell r="G869">
            <v>3</v>
          </cell>
          <cell r="H869">
            <v>1.7999999999999998</v>
          </cell>
          <cell r="I869">
            <v>1.79</v>
          </cell>
          <cell r="J869">
            <v>9.67</v>
          </cell>
        </row>
        <row r="870">
          <cell r="D870" t="str">
            <v>menos prisma edificado</v>
          </cell>
          <cell r="F870">
            <v>-1</v>
          </cell>
          <cell r="G870">
            <v>2.6</v>
          </cell>
          <cell r="H870">
            <v>1.4</v>
          </cell>
          <cell r="I870">
            <v>1.79</v>
          </cell>
          <cell r="J870">
            <v>-6.52</v>
          </cell>
        </row>
        <row r="872">
          <cell r="D872" t="str">
            <v>Total item x</v>
          </cell>
          <cell r="J872">
            <v>3.1500000000000004</v>
          </cell>
        </row>
        <row r="874">
          <cell r="A874" t="str">
            <v>x</v>
          </cell>
          <cell r="B874" t="str">
            <v>SINAPI</v>
          </cell>
          <cell r="C874" t="str">
            <v>96617</v>
          </cell>
          <cell r="D874" t="str">
            <v>LASTRO DE CONCRETO MAGRO, APLICADO EM BLOCOS DE COROAMENTO OU SAPATAS, ESPESSURA DE 3 CM. AF_08/2017</v>
          </cell>
          <cell r="E874" t="str">
            <v>M2</v>
          </cell>
          <cell r="L874">
            <v>14.72</v>
          </cell>
          <cell r="M874">
            <v>18.63</v>
          </cell>
          <cell r="N874">
            <v>0</v>
          </cell>
          <cell r="O874">
            <v>15.46</v>
          </cell>
          <cell r="P874">
            <v>18.63</v>
          </cell>
          <cell r="Q874">
            <v>0</v>
          </cell>
        </row>
        <row r="875">
          <cell r="D875" t="str">
            <v>Fossa</v>
          </cell>
        </row>
        <row r="876">
          <cell r="D876" t="str">
            <v>fundo da vala da fossa</v>
          </cell>
          <cell r="G876">
            <v>3</v>
          </cell>
          <cell r="H876">
            <v>1.7999999999999998</v>
          </cell>
          <cell r="J876">
            <v>5.4</v>
          </cell>
        </row>
        <row r="878">
          <cell r="D878" t="str">
            <v>Total item x</v>
          </cell>
          <cell r="J878">
            <v>5.4</v>
          </cell>
        </row>
        <row r="880">
          <cell r="A880" t="str">
            <v>x</v>
          </cell>
          <cell r="B880" t="str">
            <v>SINAPI</v>
          </cell>
          <cell r="C880" t="str">
            <v>95952</v>
          </cell>
          <cell r="D880" t="str">
            <v>ESTRUTURAS DE CONCRETO ARMADO CONVENCIONAL, PARA EDIFICAÇÕES, FCK=25 MPA. (INCL FORMAS, ESCORAMENTOS, ARMAÇÕES, CONCRETO, LANÇAMENTO E ADENSAMENTO)</v>
          </cell>
          <cell r="E880" t="str">
            <v>M3</v>
          </cell>
          <cell r="L880">
            <v>1840.27</v>
          </cell>
          <cell r="M880">
            <v>2328.4899999999998</v>
          </cell>
          <cell r="N880">
            <v>0</v>
          </cell>
          <cell r="O880">
            <v>1883.41</v>
          </cell>
          <cell r="P880">
            <v>2269.5100000000002</v>
          </cell>
          <cell r="Q880">
            <v>0</v>
          </cell>
        </row>
        <row r="881">
          <cell r="D881" t="str">
            <v>Fossa</v>
          </cell>
        </row>
        <row r="882">
          <cell r="D882" t="str">
            <v>laje de fundo</v>
          </cell>
          <cell r="G882">
            <v>2.8000000000000003</v>
          </cell>
          <cell r="H882">
            <v>1.5999999999999999</v>
          </cell>
          <cell r="I882">
            <v>0.1</v>
          </cell>
          <cell r="J882">
            <v>0.45</v>
          </cell>
        </row>
        <row r="883">
          <cell r="D883" t="str">
            <v>pilaretes</v>
          </cell>
          <cell r="F883">
            <v>4</v>
          </cell>
          <cell r="G883">
            <v>0.19</v>
          </cell>
          <cell r="H883">
            <v>0.19</v>
          </cell>
          <cell r="I883">
            <v>1.6</v>
          </cell>
          <cell r="J883">
            <v>0.23</v>
          </cell>
        </row>
        <row r="884">
          <cell r="D884" t="str">
            <v>laje de superior</v>
          </cell>
          <cell r="G884">
            <v>2.6</v>
          </cell>
          <cell r="H884">
            <v>1.4</v>
          </cell>
          <cell r="I884">
            <v>0.1</v>
          </cell>
          <cell r="J884">
            <v>0.36</v>
          </cell>
        </row>
        <row r="886">
          <cell r="D886" t="str">
            <v>Sumidouro</v>
          </cell>
        </row>
        <row r="887">
          <cell r="D887" t="str">
            <v>pilaretes</v>
          </cell>
          <cell r="F887">
            <v>4</v>
          </cell>
          <cell r="G887">
            <v>0.19</v>
          </cell>
          <cell r="H887">
            <v>0.19</v>
          </cell>
          <cell r="I887">
            <v>2.4</v>
          </cell>
          <cell r="J887">
            <v>0.35</v>
          </cell>
        </row>
        <row r="888">
          <cell r="D888" t="str">
            <v>laje superior</v>
          </cell>
          <cell r="G888">
            <v>4</v>
          </cell>
          <cell r="H888">
            <v>1.9</v>
          </cell>
          <cell r="I888">
            <v>0.1</v>
          </cell>
          <cell r="J888">
            <v>0.76</v>
          </cell>
        </row>
        <row r="890">
          <cell r="D890" t="str">
            <v>Total item x</v>
          </cell>
          <cell r="J890">
            <v>2.1500000000000004</v>
          </cell>
        </row>
        <row r="892">
          <cell r="A892" t="str">
            <v>x</v>
          </cell>
          <cell r="B892" t="str">
            <v>SINAPI</v>
          </cell>
          <cell r="C892" t="str">
            <v>87482</v>
          </cell>
          <cell r="D892" t="str">
            <v>ALVENARIA DE BLOCOS CERÂMICOS, ESPESSURA 19CM, DE PAREDES COM ÁREA LÍQUIDA MAIOR OU IGUAL A 6M² SEM VÃOS E ARGAMASSA DE ASSENTAMENTO COM PREPARO MANUAL. AF_06/2014</v>
          </cell>
          <cell r="E892" t="str">
            <v>M2</v>
          </cell>
          <cell r="L892">
            <v>60.59</v>
          </cell>
          <cell r="M892">
            <v>76.66</v>
          </cell>
          <cell r="N892">
            <v>0</v>
          </cell>
          <cell r="O892">
            <v>63.44</v>
          </cell>
          <cell r="P892">
            <v>76.45</v>
          </cell>
          <cell r="Q892">
            <v>0</v>
          </cell>
        </row>
        <row r="893">
          <cell r="D893" t="str">
            <v>Fossa</v>
          </cell>
        </row>
        <row r="894">
          <cell r="F894">
            <v>2</v>
          </cell>
          <cell r="G894">
            <v>2.2000000000000002</v>
          </cell>
          <cell r="I894">
            <v>1.6</v>
          </cell>
          <cell r="J894">
            <v>7.04</v>
          </cell>
        </row>
        <row r="895">
          <cell r="F895">
            <v>2</v>
          </cell>
          <cell r="G895">
            <v>1</v>
          </cell>
          <cell r="I895">
            <v>1.6</v>
          </cell>
          <cell r="J895">
            <v>3.2</v>
          </cell>
        </row>
        <row r="897">
          <cell r="D897" t="str">
            <v>Sumidouro</v>
          </cell>
        </row>
        <row r="898">
          <cell r="F898">
            <v>2</v>
          </cell>
          <cell r="G898">
            <v>3.5</v>
          </cell>
          <cell r="I898">
            <v>2.4</v>
          </cell>
          <cell r="J898">
            <v>16.8</v>
          </cell>
        </row>
        <row r="899">
          <cell r="F899">
            <v>2</v>
          </cell>
          <cell r="G899">
            <v>1.5</v>
          </cell>
          <cell r="I899">
            <v>2.4</v>
          </cell>
          <cell r="J899">
            <v>7.2</v>
          </cell>
        </row>
        <row r="901">
          <cell r="D901" t="str">
            <v>Total item x</v>
          </cell>
          <cell r="J901">
            <v>34.24</v>
          </cell>
        </row>
        <row r="903">
          <cell r="A903" t="str">
            <v>x</v>
          </cell>
          <cell r="B903" t="str">
            <v>SINAPI</v>
          </cell>
          <cell r="C903" t="str">
            <v>98561</v>
          </cell>
          <cell r="D903" t="str">
            <v>IMPERMEABILIZAÇÃO DE PAREDES/PISO COM ARGAMASSA DE CIMENTO E AREIA, COM ADITIVO IMPERMEABILIZANTE, E = 2CM. AF_06/2018</v>
          </cell>
          <cell r="E903" t="str">
            <v>M2</v>
          </cell>
          <cell r="L903">
            <v>33.299999999999997</v>
          </cell>
          <cell r="M903">
            <v>42.13</v>
          </cell>
          <cell r="N903">
            <v>0</v>
          </cell>
          <cell r="O903">
            <v>35.85</v>
          </cell>
          <cell r="P903">
            <v>43.2</v>
          </cell>
          <cell r="Q903">
            <v>0</v>
          </cell>
        </row>
        <row r="904">
          <cell r="D904" t="str">
            <v>Fossa</v>
          </cell>
        </row>
        <row r="905">
          <cell r="D905" t="str">
            <v>fundo</v>
          </cell>
          <cell r="G905">
            <v>2.2000000000000002</v>
          </cell>
          <cell r="H905">
            <v>1</v>
          </cell>
          <cell r="J905">
            <v>2.2000000000000002</v>
          </cell>
        </row>
        <row r="906">
          <cell r="D906" t="str">
            <v>paredes internas</v>
          </cell>
          <cell r="F906">
            <v>2</v>
          </cell>
          <cell r="G906">
            <v>2.2000000000000002</v>
          </cell>
          <cell r="I906">
            <v>1.6</v>
          </cell>
          <cell r="J906">
            <v>7.04</v>
          </cell>
        </row>
        <row r="907">
          <cell r="F907">
            <v>2</v>
          </cell>
          <cell r="G907">
            <v>1</v>
          </cell>
          <cell r="I907">
            <v>1.6</v>
          </cell>
          <cell r="J907">
            <v>3.2</v>
          </cell>
        </row>
        <row r="909">
          <cell r="D909" t="str">
            <v>Total item x</v>
          </cell>
          <cell r="J909">
            <v>12.440000000000001</v>
          </cell>
        </row>
        <row r="911">
          <cell r="A911" t="str">
            <v>x</v>
          </cell>
          <cell r="B911" t="str">
            <v>SINAPI</v>
          </cell>
          <cell r="C911" t="str">
            <v>4723</v>
          </cell>
          <cell r="D911" t="str">
            <v>CAMADA DRENANTE DE PEDRA BRITADA N. 4 (50 A 76 MM)</v>
          </cell>
          <cell r="E911" t="str">
            <v>M3</v>
          </cell>
          <cell r="L911">
            <v>55.08</v>
          </cell>
          <cell r="M911">
            <v>69.69</v>
          </cell>
          <cell r="N911">
            <v>0</v>
          </cell>
          <cell r="O911">
            <v>55.08</v>
          </cell>
          <cell r="P911">
            <v>66.37</v>
          </cell>
          <cell r="Q911">
            <v>0</v>
          </cell>
        </row>
        <row r="912">
          <cell r="D912" t="str">
            <v>Sumidouro</v>
          </cell>
        </row>
        <row r="913">
          <cell r="D913" t="str">
            <v>fundo</v>
          </cell>
          <cell r="G913">
            <v>4.2</v>
          </cell>
          <cell r="H913">
            <v>2.2000000000000002</v>
          </cell>
          <cell r="I913">
            <v>0.5</v>
          </cell>
          <cell r="J913">
            <v>4.62</v>
          </cell>
        </row>
        <row r="914">
          <cell r="D914" t="str">
            <v>laterais</v>
          </cell>
          <cell r="F914">
            <v>2</v>
          </cell>
          <cell r="G914">
            <v>4.2</v>
          </cell>
          <cell r="H914">
            <v>0.15</v>
          </cell>
          <cell r="I914">
            <v>1.5</v>
          </cell>
          <cell r="J914">
            <v>1.89</v>
          </cell>
        </row>
        <row r="915">
          <cell r="F915">
            <v>2</v>
          </cell>
          <cell r="G915">
            <v>1.9000000000000001</v>
          </cell>
          <cell r="H915">
            <v>0.15</v>
          </cell>
          <cell r="I915">
            <v>1.5</v>
          </cell>
          <cell r="J915">
            <v>0.86</v>
          </cell>
        </row>
        <row r="917">
          <cell r="D917" t="str">
            <v>Total item x</v>
          </cell>
          <cell r="J917">
            <v>7.37</v>
          </cell>
        </row>
        <row r="919">
          <cell r="A919" t="str">
            <v>11.13</v>
          </cell>
          <cell r="B919" t="str">
            <v>SINAPI</v>
          </cell>
          <cell r="C919" t="str">
            <v>97901</v>
          </cell>
          <cell r="D919" t="str">
            <v>CAIXA ENTERRADA HIDRÁULICA RETANGULAR EM ALVENARIA COM TIJOLOS CERÂMICOS MACIÇOS, DIMENSÕES INTERNAS: 0,4X0,4X0,4 M PARA REDE DE ESGOTO. AF_12/2020</v>
          </cell>
          <cell r="E919" t="str">
            <v>UN</v>
          </cell>
          <cell r="K919">
            <v>2</v>
          </cell>
          <cell r="L919">
            <v>235.84</v>
          </cell>
          <cell r="M919">
            <v>298.41000000000003</v>
          </cell>
          <cell r="N919">
            <v>596.82000000000005</v>
          </cell>
          <cell r="O919">
            <v>251.88</v>
          </cell>
          <cell r="P919">
            <v>303.52</v>
          </cell>
          <cell r="Q919">
            <v>607.04</v>
          </cell>
        </row>
        <row r="920">
          <cell r="D920" t="str">
            <v>Ligação da fossa e sumidouro</v>
          </cell>
          <cell r="F920">
            <v>2</v>
          </cell>
          <cell r="J920">
            <v>2</v>
          </cell>
        </row>
        <row r="922">
          <cell r="D922" t="str">
            <v>Total item 11.13</v>
          </cell>
          <cell r="J922">
            <v>2</v>
          </cell>
        </row>
        <row r="924">
          <cell r="A924" t="str">
            <v>11.14</v>
          </cell>
          <cell r="B924" t="str">
            <v>SINAPI</v>
          </cell>
          <cell r="C924" t="str">
            <v>89714</v>
          </cell>
          <cell r="D924" t="str">
            <v>TUBO PVC, SERIE NORMAL, ESGOTO PREDIAL, DN 100 MM, FORNECIDO E INSTALADO EM RAMAL DE DESCARGA OU RAMAL DE ESGOTO SANITÁRIO. AF_12/2014</v>
          </cell>
          <cell r="E924" t="str">
            <v>M</v>
          </cell>
          <cell r="K924">
            <v>11</v>
          </cell>
          <cell r="L924">
            <v>43.26</v>
          </cell>
          <cell r="M924">
            <v>54.74</v>
          </cell>
          <cell r="N924">
            <v>602.14</v>
          </cell>
          <cell r="O924">
            <v>45.98</v>
          </cell>
          <cell r="P924">
            <v>55.41</v>
          </cell>
          <cell r="Q924">
            <v>609.51</v>
          </cell>
        </row>
        <row r="925">
          <cell r="D925" t="str">
            <v>do banheiro até fossa</v>
          </cell>
          <cell r="G925">
            <v>8</v>
          </cell>
          <cell r="J925">
            <v>8</v>
          </cell>
        </row>
        <row r="926">
          <cell r="D926" t="str">
            <v>da fossa até sumidouro</v>
          </cell>
          <cell r="G926">
            <v>1.9</v>
          </cell>
          <cell r="J926">
            <v>1.9</v>
          </cell>
        </row>
        <row r="927">
          <cell r="D927" t="str">
            <v>Interior da fossa</v>
          </cell>
          <cell r="G927">
            <v>0.5</v>
          </cell>
          <cell r="J927">
            <v>0.5</v>
          </cell>
        </row>
        <row r="928">
          <cell r="G928">
            <v>0.6</v>
          </cell>
          <cell r="J928">
            <v>0.6</v>
          </cell>
        </row>
        <row r="930">
          <cell r="D930" t="str">
            <v>Total item 11.14</v>
          </cell>
          <cell r="J930">
            <v>11</v>
          </cell>
        </row>
        <row r="932">
          <cell r="A932" t="str">
            <v>12.0</v>
          </cell>
          <cell r="D932" t="str">
            <v>SERVIÇOS COMPLEMENTARES</v>
          </cell>
          <cell r="N932">
            <v>232.63</v>
          </cell>
          <cell r="Q932">
            <v>223.55</v>
          </cell>
        </row>
        <row r="934">
          <cell r="A934" t="str">
            <v>12.1</v>
          </cell>
          <cell r="B934" t="str">
            <v>SINAPI</v>
          </cell>
          <cell r="C934" t="str">
            <v>101905</v>
          </cell>
          <cell r="D934" t="str">
            <v>EXTINTOR DE INCÊNDIO PORTÁTIL COM CARGA DE ÁGUA PRESSURIZADA DE 10 L, CLASSE A - FORNECIMENTO E INSTALAÇÃO. AF_10/2020_P</v>
          </cell>
          <cell r="E934" t="str">
            <v>UN</v>
          </cell>
          <cell r="K934">
            <v>1</v>
          </cell>
          <cell r="L934">
            <v>183.85</v>
          </cell>
          <cell r="M934">
            <v>232.63</v>
          </cell>
          <cell r="N934">
            <v>232.63</v>
          </cell>
          <cell r="O934">
            <v>185.52</v>
          </cell>
          <cell r="P934">
            <v>223.55</v>
          </cell>
          <cell r="Q934">
            <v>223.55</v>
          </cell>
        </row>
        <row r="935">
          <cell r="D935" t="str">
            <v>Velatório</v>
          </cell>
          <cell r="F935">
            <v>1</v>
          </cell>
          <cell r="J935">
            <v>1</v>
          </cell>
        </row>
        <row r="937">
          <cell r="D937" t="str">
            <v>Total item 12.1</v>
          </cell>
          <cell r="J937">
            <v>1</v>
          </cell>
        </row>
        <row r="939">
          <cell r="A939" t="str">
            <v>TOTAL GERAL (R$)</v>
          </cell>
          <cell r="L939" t="str">
            <v xml:space="preserve">    DESONERADO</v>
          </cell>
          <cell r="N939">
            <v>446581.2</v>
          </cell>
          <cell r="O939" t="str">
            <v xml:space="preserve">        ONERADO</v>
          </cell>
          <cell r="Q939">
            <v>442741.98999999987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ço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despesas"/>
      <sheetName val="equipe"/>
      <sheetName val="Serv.Geo"/>
      <sheetName val="Serv.graf."/>
      <sheetName val="Serv.top"/>
      <sheetName val="INSUMOS"/>
      <sheetName val="caracteristicas 1"/>
    </sheetNames>
    <sheetDataSet>
      <sheetData sheetId="0">
        <row r="2">
          <cell r="D2">
            <v>1.06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GERAL"/>
      <sheetName val="RESUMO CERB"/>
      <sheetName val="SERVIÇOS "/>
      <sheetName val="MATERIAIS"/>
      <sheetName val="RESUMO"/>
      <sheetName val="CRONOGRAMA"/>
      <sheetName val="QCI"/>
      <sheetName val="Mat"/>
      <sheetName val="Serv"/>
    </sheetNames>
    <sheetDataSet>
      <sheetData sheetId="0"/>
      <sheetData sheetId="1"/>
      <sheetData sheetId="2">
        <row r="10">
          <cell r="G10">
            <v>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ços"/>
      <sheetName val="Materiais"/>
      <sheetName val="Resumo"/>
      <sheetName val="Cronograma"/>
      <sheetName val="Plan1"/>
      <sheetName val="Toposolo+Schahin"/>
      <sheetName val="Toposolo"/>
      <sheetName val="Toposolo-Resumo"/>
    </sheetNames>
    <sheetDataSet>
      <sheetData sheetId="0" refreshError="1">
        <row r="5">
          <cell r="H5">
            <v>1.2694000000000001</v>
          </cell>
        </row>
        <row r="7">
          <cell r="E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FONTE"/>
      <sheetName val="teat-mus"/>
      <sheetName val="arte"/>
      <sheetName val="Lanchonete"/>
      <sheetName val="Loja 1"/>
      <sheetName val="Loja 2"/>
      <sheetName val="terraço de ativ."/>
      <sheetName val="se-ilum ext"/>
      <sheetName val="BM 01"/>
      <sheetName val="MEMORIA BM 01"/>
      <sheetName val="GERAL - COM DESONERAÇÃO"/>
      <sheetName val="GERAL - SEM DESONERAÇÃO"/>
      <sheetName val="ORCAMENTO COM DES"/>
      <sheetName val="MEM CÁLC COM DES"/>
      <sheetName val="_RESUMO COMPARATIVO_"/>
      <sheetName val="CRONOGRAMA "/>
      <sheetName val="BDI_PAV_26,01_NOVA_CPRB"/>
      <sheetName val="BDI_PAV_20,00_NOVA_CPRB"/>
      <sheetName val="BM 1"/>
      <sheetName val="MEMÓRIA DO BM1"/>
      <sheetName val="MEMÓRIA DO BM2"/>
      <sheetName val="BM 2"/>
      <sheetName val="MEMÓRIA DO BM3"/>
      <sheetName val="BM 3"/>
      <sheetName val="CRONOGRAMA"/>
      <sheetName val="Planilha1"/>
      <sheetName val="Plan1"/>
    </sheetNames>
    <sheetDataSet>
      <sheetData sheetId="0" refreshError="1">
        <row r="1">
          <cell r="B1" t="str">
            <v>18.01</v>
          </cell>
        </row>
        <row r="2">
          <cell r="B2" t="str">
            <v>18.01.005</v>
          </cell>
          <cell r="C2" t="str">
            <v>Fio de cobre nu, tempera meio-duro, classe 1A S.M. - 10 mm², inclusive assentamento.</v>
          </cell>
          <cell r="D2" t="str">
            <v>m</v>
          </cell>
          <cell r="F2">
            <v>1.84</v>
          </cell>
          <cell r="G2">
            <v>0</v>
          </cell>
        </row>
        <row r="3">
          <cell r="B3" t="str">
            <v>18.01.010</v>
          </cell>
          <cell r="C3" t="str">
            <v>Fio de cobre, tempera meio-duro, classe 1, com cobertura de PVC, tipo WPP, S.M. - 4 mm², inclusive assentamento.</v>
          </cell>
          <cell r="D3" t="str">
            <v>m</v>
          </cell>
          <cell r="F3">
            <v>0.97</v>
          </cell>
          <cell r="G3">
            <v>0</v>
          </cell>
        </row>
        <row r="4">
          <cell r="B4" t="str">
            <v>18.01.015</v>
          </cell>
          <cell r="C4" t="str">
            <v>Desativação da rede elétrica existente.</v>
          </cell>
          <cell r="D4" t="str">
            <v>vb</v>
          </cell>
          <cell r="F4">
            <v>283.14</v>
          </cell>
        </row>
        <row r="5">
          <cell r="B5" t="str">
            <v>18.01.016</v>
          </cell>
          <cell r="C5" t="str">
            <v>Revisão do circuito elétrico que alimenta as luminárias para lâmpadas vapor mercúrio (aproveitamento de 90 % da fiação existente).</v>
          </cell>
          <cell r="D5" t="str">
            <v>vb</v>
          </cell>
          <cell r="F5">
            <v>613.08000000000004</v>
          </cell>
        </row>
        <row r="6">
          <cell r="B6" t="str">
            <v>18.01.020</v>
          </cell>
          <cell r="C6" t="str">
            <v>Fio de cobre, tempera meio-duro, classe 1, com cobertura de PVC, tipo WPP, S.M. - 6 mm², inclusive assentamento.</v>
          </cell>
          <cell r="D6" t="str">
            <v>m</v>
          </cell>
          <cell r="F6">
            <v>1.1599999999999999</v>
          </cell>
          <cell r="G6">
            <v>0</v>
          </cell>
        </row>
        <row r="7">
          <cell r="B7" t="str">
            <v>18.01.025</v>
          </cell>
          <cell r="C7" t="str">
            <v>Fio de cobre, tempera meio-duro, classe 1, com cobertura de PVC, tipo WPP, S.M. - 10 mm², inclusive assentamento.</v>
          </cell>
          <cell r="D7" t="str">
            <v>m</v>
          </cell>
          <cell r="F7">
            <v>1.62</v>
          </cell>
          <cell r="G7">
            <v>0</v>
          </cell>
        </row>
        <row r="8">
          <cell r="B8" t="str">
            <v>18.01.030</v>
          </cell>
          <cell r="C8" t="str">
            <v>Cabo de cobre, tempera meio-duro, encordoamento classe 2, com cobertura de PVC, tipo WPP, S.M. - 10 mm², inclusive assentamento.</v>
          </cell>
          <cell r="D8" t="str">
            <v>m</v>
          </cell>
          <cell r="F8">
            <v>1.64</v>
          </cell>
          <cell r="G8">
            <v>0</v>
          </cell>
        </row>
        <row r="9">
          <cell r="B9" t="str">
            <v>18.01.040</v>
          </cell>
          <cell r="C9" t="str">
            <v>Cabo de cobre, tempera meio-duro, encordoamento classe 2, com cobertura de PVC, tipo WPP, S.M. - 16 mm², inclusive assentamento.</v>
          </cell>
          <cell r="D9" t="str">
            <v>m</v>
          </cell>
          <cell r="F9">
            <v>2.44</v>
          </cell>
          <cell r="G9">
            <v>0</v>
          </cell>
        </row>
        <row r="10">
          <cell r="B10" t="str">
            <v>18.01.050</v>
          </cell>
          <cell r="C10" t="str">
            <v>Cabo de cobre, tempera meio-duro, encordoamento classe 2, com cobertura de PVC, tipo WPP, S.M. - 25 mm², inclusive assentamento.</v>
          </cell>
          <cell r="D10" t="str">
            <v>m</v>
          </cell>
          <cell r="F10">
            <v>3.24</v>
          </cell>
          <cell r="G10">
            <v>0</v>
          </cell>
        </row>
        <row r="11">
          <cell r="B11" t="str">
            <v>18.01.060</v>
          </cell>
          <cell r="C11" t="str">
            <v xml:space="preserve">Fornecimento e instalação de cabo de cobre nutrancado e asete fios, de tempera mole, bitola de 16 mm2. </v>
          </cell>
          <cell r="D11" t="str">
            <v>m</v>
          </cell>
          <cell r="F11">
            <v>3.4</v>
          </cell>
          <cell r="G11">
            <v>0</v>
          </cell>
        </row>
        <row r="13">
          <cell r="B13" t="str">
            <v>18.02</v>
          </cell>
        </row>
        <row r="14">
          <cell r="B14" t="str">
            <v>18.02.005</v>
          </cell>
          <cell r="C14" t="str">
            <v>Colocação de poste de ferro</v>
          </cell>
          <cell r="D14" t="str">
            <v>m</v>
          </cell>
          <cell r="F14">
            <v>6.51</v>
          </cell>
          <cell r="G14">
            <v>0</v>
          </cell>
        </row>
        <row r="15">
          <cell r="B15" t="str">
            <v>18.02.010</v>
          </cell>
          <cell r="C15" t="str">
            <v>Retirada de postes de concreto secção duplo T200 / 8 com engastamento direto no solo de 1,40 m (Poste 184-570, 18570 e mais dois sem identificação)</v>
          </cell>
          <cell r="D15" t="str">
            <v>un</v>
          </cell>
          <cell r="F15">
            <v>51.97</v>
          </cell>
          <cell r="G15">
            <v>0</v>
          </cell>
        </row>
        <row r="16">
          <cell r="B16" t="str">
            <v>18.02.020</v>
          </cell>
          <cell r="C16" t="str">
            <v>Poste de concreto secção duplo T, 100/8, com engastamento direto no solo de 1,40 m, inclusive colocação.</v>
          </cell>
          <cell r="D16" t="str">
            <v>un</v>
          </cell>
          <cell r="F16">
            <v>141.27000000000001</v>
          </cell>
          <cell r="G16">
            <v>0</v>
          </cell>
        </row>
        <row r="17">
          <cell r="B17" t="str">
            <v>18.02.025</v>
          </cell>
          <cell r="C17" t="str">
            <v>Fornecimento e instalação de poste ornamental com h=4,0 m, sendo 1,0 m de enterrado, com 03 luminárias, vidro transparente modelo MLD 304 / B, bem como pintura á óleo, duas demãos, cor preta, conforme projeto.</v>
          </cell>
          <cell r="D17" t="str">
            <v>un</v>
          </cell>
          <cell r="F17">
            <v>239.88</v>
          </cell>
          <cell r="G17">
            <v>0</v>
          </cell>
        </row>
        <row r="18">
          <cell r="B18" t="str">
            <v>18.02.026</v>
          </cell>
          <cell r="C18" t="str">
            <v>Deslocamento de poste.</v>
          </cell>
          <cell r="D18" t="str">
            <v>un</v>
          </cell>
          <cell r="F18">
            <v>67.33</v>
          </cell>
          <cell r="G18">
            <v>0</v>
          </cell>
        </row>
        <row r="19">
          <cell r="B19" t="str">
            <v>18.02.030</v>
          </cell>
          <cell r="C19" t="str">
            <v>Poste de concreto secção duplo T, 200/8, com engastamento direto no solo de 1,40 m, inclusive colocação.</v>
          </cell>
          <cell r="D19" t="str">
            <v>un</v>
          </cell>
          <cell r="F19">
            <v>160.6</v>
          </cell>
          <cell r="G19">
            <v>0</v>
          </cell>
        </row>
        <row r="20">
          <cell r="B20" t="str">
            <v>18.02.040</v>
          </cell>
          <cell r="C20" t="str">
            <v>Poste de concreto secção duplo T, 200/12, com engastamento direto no solo de 1,80 m, inclusive colocação.</v>
          </cell>
          <cell r="D20" t="str">
            <v>un</v>
          </cell>
          <cell r="F20">
            <v>264.32</v>
          </cell>
          <cell r="G20">
            <v>0</v>
          </cell>
        </row>
        <row r="21">
          <cell r="B21" t="str">
            <v>18.02.045</v>
          </cell>
          <cell r="C21" t="str">
            <v>Poste de concreto secção duplo T, 300/8, com engastamento direto no solo de 1,40 m, inclusive colocação.</v>
          </cell>
          <cell r="D21" t="str">
            <v>un</v>
          </cell>
          <cell r="F21">
            <v>193.4</v>
          </cell>
          <cell r="G21">
            <v>0</v>
          </cell>
        </row>
        <row r="22">
          <cell r="B22" t="str">
            <v>18.02.050</v>
          </cell>
          <cell r="C22" t="str">
            <v>Poste de concreto secção duplo T, 300/12, com engastamento direto no solo de 1,80 m, inclusive colocação.</v>
          </cell>
          <cell r="D22" t="str">
            <v>un</v>
          </cell>
          <cell r="F22">
            <v>55.74</v>
          </cell>
          <cell r="G22">
            <v>0</v>
          </cell>
        </row>
        <row r="23">
          <cell r="B23" t="str">
            <v>18.02.051</v>
          </cell>
          <cell r="C23" t="str">
            <v xml:space="preserve">Super poste de concreto armado circular com altura de 20 m. </v>
          </cell>
          <cell r="D23" t="str">
            <v>un</v>
          </cell>
          <cell r="F23">
            <v>2209.3200000000002</v>
          </cell>
          <cell r="G23">
            <v>0</v>
          </cell>
        </row>
        <row r="24">
          <cell r="B24" t="str">
            <v>18.02.060</v>
          </cell>
          <cell r="C24" t="str">
            <v>Poste de concreto c/ seção circular c/ iluminação de 3 pétalas c/ altura de 8 m inclusive colocação, fixação e base de concreto p/ fixação</v>
          </cell>
          <cell r="D24" t="str">
            <v>un</v>
          </cell>
          <cell r="F24">
            <v>888.06</v>
          </cell>
        </row>
        <row r="25">
          <cell r="B25" t="str">
            <v>18.02.070</v>
          </cell>
          <cell r="C25" t="str">
            <v>Poste ornamental.</v>
          </cell>
          <cell r="D25" t="str">
            <v>un</v>
          </cell>
          <cell r="F25">
            <v>210.72</v>
          </cell>
        </row>
        <row r="26">
          <cell r="B26" t="str">
            <v>18.02.071</v>
          </cell>
          <cell r="C26" t="str">
            <v>Poste em concreto vibrado seção circular 9 m - 200 kg</v>
          </cell>
          <cell r="D26" t="str">
            <v>un</v>
          </cell>
          <cell r="F26">
            <v>216</v>
          </cell>
        </row>
        <row r="27">
          <cell r="B27" t="str">
            <v>18.02.080</v>
          </cell>
          <cell r="C27" t="str">
            <v>Fornecimento e instalação de rele fotoelétrico, 1000 w - 220 v.</v>
          </cell>
          <cell r="D27" t="str">
            <v>un</v>
          </cell>
          <cell r="F27">
            <v>18</v>
          </cell>
        </row>
        <row r="29">
          <cell r="B29" t="str">
            <v>18.03</v>
          </cell>
        </row>
        <row r="30">
          <cell r="B30" t="str">
            <v>18.03.010</v>
          </cell>
          <cell r="C30" t="str">
            <v>Estrutura secundária B1 completa, inclusive fixação.</v>
          </cell>
          <cell r="D30" t="str">
            <v>un</v>
          </cell>
          <cell r="F30">
            <v>29.1</v>
          </cell>
          <cell r="G30">
            <v>0</v>
          </cell>
        </row>
        <row r="31">
          <cell r="B31" t="str">
            <v>18.03.015</v>
          </cell>
          <cell r="C31" t="str">
            <v>Estrutura secundária B2 completa, inclusive fixação.</v>
          </cell>
          <cell r="D31" t="str">
            <v>un</v>
          </cell>
          <cell r="F31">
            <v>35.21</v>
          </cell>
          <cell r="G31">
            <v>0</v>
          </cell>
        </row>
        <row r="32">
          <cell r="B32" t="str">
            <v>18.03.020</v>
          </cell>
          <cell r="C32" t="str">
            <v>Estrutura secundária B3 completa, inclusive fixação.</v>
          </cell>
          <cell r="D32" t="str">
            <v>un</v>
          </cell>
          <cell r="F32">
            <v>59.23</v>
          </cell>
          <cell r="G32">
            <v>0</v>
          </cell>
        </row>
        <row r="33">
          <cell r="B33" t="str">
            <v>18.03.030</v>
          </cell>
          <cell r="C33" t="str">
            <v>Estrutura secundária B4 completa, inclusive fixação.</v>
          </cell>
          <cell r="D33" t="str">
            <v>un</v>
          </cell>
          <cell r="F33">
            <v>65.989999999999995</v>
          </cell>
          <cell r="G33">
            <v>0</v>
          </cell>
        </row>
        <row r="34">
          <cell r="B34" t="str">
            <v>18.03.031</v>
          </cell>
          <cell r="C34" t="str">
            <v>Cabo de iluminação 1/0 AWG - NU</v>
          </cell>
          <cell r="D34" t="str">
            <v>m</v>
          </cell>
          <cell r="F34">
            <v>19.54</v>
          </cell>
          <cell r="G34">
            <v>0</v>
          </cell>
        </row>
        <row r="35">
          <cell r="B35" t="str">
            <v>18.03.032</v>
          </cell>
          <cell r="C35" t="str">
            <v>Isoladores tipo castanha</v>
          </cell>
          <cell r="D35" t="str">
            <v>un</v>
          </cell>
          <cell r="F35">
            <v>17.399999999999999</v>
          </cell>
          <cell r="G35">
            <v>0</v>
          </cell>
        </row>
        <row r="36">
          <cell r="B36" t="str">
            <v>18.03.033</v>
          </cell>
          <cell r="C36" t="str">
            <v>Foto célula tipo NA.</v>
          </cell>
          <cell r="D36" t="str">
            <v>un</v>
          </cell>
          <cell r="F36">
            <v>12.77</v>
          </cell>
          <cell r="G36">
            <v>0</v>
          </cell>
        </row>
        <row r="38">
          <cell r="B38" t="str">
            <v>18.04</v>
          </cell>
        </row>
        <row r="39">
          <cell r="B39" t="str">
            <v>18.04.010</v>
          </cell>
          <cell r="C39" t="str">
            <v>Eletroduto de ferro galvanizado de 3/4 pol., inclusive assentamento.</v>
          </cell>
          <cell r="D39" t="str">
            <v>m</v>
          </cell>
          <cell r="F39">
            <v>4.9000000000000004</v>
          </cell>
          <cell r="G39">
            <v>0</v>
          </cell>
        </row>
        <row r="40">
          <cell r="B40" t="str">
            <v>18.04.020</v>
          </cell>
          <cell r="C40" t="str">
            <v>Eletroduto de ferro galvanizado de 1 pol., inclusive assentamento.</v>
          </cell>
          <cell r="D40" t="str">
            <v>m</v>
          </cell>
          <cell r="F40">
            <v>7.43</v>
          </cell>
          <cell r="G40">
            <v>0</v>
          </cell>
        </row>
        <row r="41">
          <cell r="B41" t="str">
            <v>18.04.030</v>
          </cell>
          <cell r="C41" t="str">
            <v>Eletroduto de ferro galvanizado de 1 1/2 pol., inclusive assentamento.</v>
          </cell>
          <cell r="D41" t="str">
            <v>m</v>
          </cell>
          <cell r="F41">
            <v>11.76</v>
          </cell>
          <cell r="G41">
            <v>0</v>
          </cell>
        </row>
        <row r="42">
          <cell r="B42" t="str">
            <v>18.04.040</v>
          </cell>
          <cell r="C42" t="str">
            <v>Eletroduto de ferro galvanizado de 2 pol., inclusive assentamento.</v>
          </cell>
          <cell r="D42" t="str">
            <v>m</v>
          </cell>
          <cell r="F42">
            <v>15.46</v>
          </cell>
          <cell r="G42">
            <v>0</v>
          </cell>
        </row>
        <row r="43">
          <cell r="B43" t="str">
            <v>18.04.050</v>
          </cell>
          <cell r="C43" t="str">
            <v>Eletroduto de ferro galvanizado de 2 1/2 pol., inclusive assentamento.</v>
          </cell>
          <cell r="D43" t="str">
            <v>m</v>
          </cell>
          <cell r="F43">
            <v>23.01</v>
          </cell>
          <cell r="G43">
            <v>0</v>
          </cell>
        </row>
        <row r="44">
          <cell r="B44" t="str">
            <v>18.04.060</v>
          </cell>
          <cell r="C44" t="str">
            <v>Eletroduto de ferro galvanizado de 4 pol., inclusive assentamento.</v>
          </cell>
          <cell r="D44" t="str">
            <v>m</v>
          </cell>
          <cell r="F44">
            <v>37.299999999999997</v>
          </cell>
          <cell r="G44">
            <v>0</v>
          </cell>
        </row>
        <row r="45">
          <cell r="B45" t="str">
            <v>18.04.061</v>
          </cell>
          <cell r="C45" t="str">
            <v>Eletroduto de PVC rígido de 11/2" com luva de rosca interna, inclusive assentamento</v>
          </cell>
          <cell r="D45" t="str">
            <v>un</v>
          </cell>
          <cell r="F45">
            <v>6.33</v>
          </cell>
        </row>
        <row r="47">
          <cell r="B47" t="str">
            <v>18.05</v>
          </cell>
        </row>
        <row r="48">
          <cell r="B48" t="str">
            <v>18.05.010</v>
          </cell>
          <cell r="C48" t="str">
            <v>Curva de ferro galvanizado de 3/4 pol., inclusive assentamento.</v>
          </cell>
          <cell r="D48" t="str">
            <v>un</v>
          </cell>
          <cell r="F48">
            <v>3.1</v>
          </cell>
          <cell r="G48">
            <v>0</v>
          </cell>
        </row>
        <row r="49">
          <cell r="B49" t="str">
            <v>18.05.020</v>
          </cell>
          <cell r="C49" t="str">
            <v>Curva de ferro galvanizado de 1 pol., inclusive assentamento.</v>
          </cell>
          <cell r="D49" t="str">
            <v>un</v>
          </cell>
          <cell r="F49">
            <v>4.53</v>
          </cell>
          <cell r="G49">
            <v>0</v>
          </cell>
        </row>
        <row r="50">
          <cell r="B50" t="str">
            <v>18.05.030</v>
          </cell>
          <cell r="C50" t="str">
            <v>Curva de ferro galvanizado de 1 1/2 pol., inclusive assentamento.</v>
          </cell>
          <cell r="D50" t="str">
            <v>un</v>
          </cell>
          <cell r="F50">
            <v>10.41</v>
          </cell>
          <cell r="G50">
            <v>0</v>
          </cell>
        </row>
        <row r="51">
          <cell r="B51" t="str">
            <v>18.05.040</v>
          </cell>
          <cell r="C51" t="str">
            <v>Curva de ferro galvanizado de 2 pol., inclusive assentamento.</v>
          </cell>
          <cell r="D51" t="str">
            <v>un</v>
          </cell>
          <cell r="F51">
            <v>16.78</v>
          </cell>
          <cell r="G51">
            <v>0</v>
          </cell>
        </row>
        <row r="52">
          <cell r="B52" t="str">
            <v>18.05.050</v>
          </cell>
          <cell r="C52" t="str">
            <v>Curva de ferro galvanizado de 2 1/2 pol., inclusive assentamento.</v>
          </cell>
          <cell r="D52" t="str">
            <v>un</v>
          </cell>
          <cell r="F52">
            <v>36.65</v>
          </cell>
          <cell r="G52">
            <v>0</v>
          </cell>
        </row>
        <row r="53">
          <cell r="B53" t="str">
            <v>18.05.060</v>
          </cell>
          <cell r="C53" t="str">
            <v>Curva de ferro galvanizado de 4 pol., inclusive assentamento.</v>
          </cell>
          <cell r="D53" t="str">
            <v>un</v>
          </cell>
          <cell r="F53">
            <v>76.64</v>
          </cell>
          <cell r="G53">
            <v>0</v>
          </cell>
        </row>
        <row r="54">
          <cell r="B54" t="str">
            <v>18.05.065</v>
          </cell>
          <cell r="C54" t="str">
            <v>Fornecimento e assentamento de haste de aterramento 5/8" x 2,40 m coppereweld</v>
          </cell>
          <cell r="D54" t="str">
            <v>un</v>
          </cell>
          <cell r="F54">
            <v>22.22</v>
          </cell>
        </row>
        <row r="56">
          <cell r="B56" t="str">
            <v>18.06</v>
          </cell>
        </row>
        <row r="57">
          <cell r="B57" t="str">
            <v>18.06.010</v>
          </cell>
          <cell r="C57" t="str">
            <v>Luva de ferro galvanizado de 3/4 pol., inclusive assentamento.</v>
          </cell>
          <cell r="D57" t="str">
            <v>un</v>
          </cell>
          <cell r="F57">
            <v>1.1299999999999999</v>
          </cell>
          <cell r="G57">
            <v>0</v>
          </cell>
        </row>
        <row r="58">
          <cell r="B58" t="str">
            <v>18.06.020</v>
          </cell>
          <cell r="C58" t="str">
            <v>Luva de ferro galvanizado de 1 pol., inclusive assentamento.</v>
          </cell>
          <cell r="D58" t="str">
            <v>un</v>
          </cell>
          <cell r="F58">
            <v>1.68</v>
          </cell>
          <cell r="G58">
            <v>0</v>
          </cell>
        </row>
        <row r="59">
          <cell r="B59" t="str">
            <v>18.06.030</v>
          </cell>
          <cell r="C59" t="str">
            <v>Luva de ferro galvanizado de 1 1/2 pol., inclusive assentamento.</v>
          </cell>
          <cell r="D59" t="str">
            <v>un</v>
          </cell>
          <cell r="F59">
            <v>2.91</v>
          </cell>
          <cell r="G59">
            <v>0</v>
          </cell>
        </row>
        <row r="60">
          <cell r="B60" t="str">
            <v>18.06.040</v>
          </cell>
          <cell r="C60" t="str">
            <v>Luva de ferro galvanizado de 2 pol., inclusive assentamento.</v>
          </cell>
          <cell r="D60" t="str">
            <v>un</v>
          </cell>
          <cell r="F60">
            <v>4.05</v>
          </cell>
          <cell r="G60">
            <v>0</v>
          </cell>
        </row>
        <row r="61">
          <cell r="B61" t="str">
            <v>18.06.050</v>
          </cell>
          <cell r="C61" t="str">
            <v>Luva de ferro galvanizado de 2 1/2 pol., inclusive assentamento.</v>
          </cell>
          <cell r="D61" t="str">
            <v>un</v>
          </cell>
          <cell r="F61">
            <v>7.16</v>
          </cell>
          <cell r="G61">
            <v>0</v>
          </cell>
        </row>
        <row r="62">
          <cell r="B62" t="str">
            <v>18.06.060</v>
          </cell>
          <cell r="C62" t="str">
            <v>Luva de ferro galvanizado de 4 pol., inclusive assentamento.</v>
          </cell>
          <cell r="D62" t="str">
            <v>un</v>
          </cell>
          <cell r="F62">
            <v>13.42</v>
          </cell>
          <cell r="G62">
            <v>0</v>
          </cell>
        </row>
        <row r="63">
          <cell r="B63" t="str">
            <v>18.06.061</v>
          </cell>
          <cell r="C63" t="str">
            <v>Luva de PVC rígido diâmetro de 2".</v>
          </cell>
          <cell r="D63" t="str">
            <v>un</v>
          </cell>
          <cell r="F63">
            <v>1.93</v>
          </cell>
          <cell r="G63">
            <v>0</v>
          </cell>
        </row>
        <row r="64">
          <cell r="B64" t="str">
            <v>18.06.062</v>
          </cell>
          <cell r="C64" t="str">
            <v>Luva de emenda para cabo 10 mm</v>
          </cell>
          <cell r="D64" t="str">
            <v>un</v>
          </cell>
          <cell r="F64">
            <v>0.35</v>
          </cell>
        </row>
        <row r="66">
          <cell r="B66" t="str">
            <v>18.07</v>
          </cell>
        </row>
        <row r="67">
          <cell r="B67" t="str">
            <v>18.07.010</v>
          </cell>
          <cell r="C67" t="str">
            <v>Jogo de bucha e arruela de alumínio de 1/2 pol., inclusive fixação.</v>
          </cell>
          <cell r="D67" t="str">
            <v>cj</v>
          </cell>
          <cell r="F67">
            <v>0.27</v>
          </cell>
          <cell r="G67">
            <v>0</v>
          </cell>
        </row>
        <row r="68">
          <cell r="B68" t="str">
            <v>18.07.020</v>
          </cell>
          <cell r="C68" t="str">
            <v>Jogo de bucha e arruela de alumínio de 3/4 pol., inclusive fixação.</v>
          </cell>
          <cell r="D68" t="str">
            <v>cj</v>
          </cell>
          <cell r="F68">
            <v>0.28999999999999998</v>
          </cell>
          <cell r="G68">
            <v>0</v>
          </cell>
        </row>
        <row r="69">
          <cell r="B69" t="str">
            <v>18.07.030</v>
          </cell>
          <cell r="C69" t="str">
            <v>Jogo de bucha e arruela de alumínio de 1 pol., inclusive fixação.</v>
          </cell>
          <cell r="D69" t="str">
            <v>cj</v>
          </cell>
          <cell r="F69">
            <v>0.45</v>
          </cell>
          <cell r="G69">
            <v>0</v>
          </cell>
        </row>
        <row r="70">
          <cell r="B70" t="str">
            <v>18.07.040</v>
          </cell>
          <cell r="C70" t="str">
            <v>Jogo de bucha e arruela de alumínio de 1 1/2 pol., inclusive fixação.</v>
          </cell>
          <cell r="D70" t="str">
            <v>cj</v>
          </cell>
          <cell r="F70">
            <v>0.85</v>
          </cell>
          <cell r="G70">
            <v>0</v>
          </cell>
        </row>
        <row r="71">
          <cell r="B71" t="str">
            <v>18.07.050</v>
          </cell>
          <cell r="C71" t="str">
            <v>Jogo de bucha e arruela de alumínio de 2 pol., inclusive fixação.</v>
          </cell>
          <cell r="D71" t="str">
            <v>cj</v>
          </cell>
          <cell r="F71">
            <v>1.64</v>
          </cell>
          <cell r="G71">
            <v>0</v>
          </cell>
        </row>
        <row r="72">
          <cell r="B72" t="str">
            <v>18.07.060</v>
          </cell>
          <cell r="C72" t="str">
            <v>Jogo de bucha e arruela de alumínio de 2 1/2 pol., inclusive fixação.</v>
          </cell>
          <cell r="D72" t="str">
            <v>cj</v>
          </cell>
          <cell r="F72">
            <v>2.39</v>
          </cell>
          <cell r="G72">
            <v>0</v>
          </cell>
        </row>
        <row r="73">
          <cell r="B73" t="str">
            <v>18.07.070</v>
          </cell>
          <cell r="C73" t="str">
            <v>Jogo de bucha e arruela de alumínio de 3 pol., inclusive fixação.</v>
          </cell>
          <cell r="D73" t="str">
            <v>cj</v>
          </cell>
          <cell r="F73">
            <v>3.79</v>
          </cell>
          <cell r="G73">
            <v>0</v>
          </cell>
        </row>
        <row r="74">
          <cell r="B74" t="str">
            <v>18.07.072</v>
          </cell>
          <cell r="C74" t="str">
            <v>Ganchos de 5/16".</v>
          </cell>
          <cell r="D74" t="str">
            <v>un</v>
          </cell>
          <cell r="F74">
            <v>0.8</v>
          </cell>
          <cell r="G74">
            <v>0</v>
          </cell>
        </row>
        <row r="75">
          <cell r="B75" t="str">
            <v>18.07.080</v>
          </cell>
          <cell r="C75" t="str">
            <v>Jogo de bucha e arruela de alumínio de 4 pol., inclusive fixação.</v>
          </cell>
          <cell r="D75" t="str">
            <v>cj</v>
          </cell>
          <cell r="F75">
            <v>5.31</v>
          </cell>
          <cell r="G75">
            <v>0</v>
          </cell>
        </row>
        <row r="77">
          <cell r="B77" t="str">
            <v>18.08</v>
          </cell>
        </row>
        <row r="78">
          <cell r="B78" t="str">
            <v>18.08.010</v>
          </cell>
          <cell r="C78" t="str">
            <v>Caixa para medição monofásica uso interno, inclusive colocação (padrão CELPE).</v>
          </cell>
          <cell r="D78" t="str">
            <v>un</v>
          </cell>
          <cell r="F78">
            <v>38.5</v>
          </cell>
          <cell r="G78">
            <v>0</v>
          </cell>
        </row>
        <row r="79">
          <cell r="B79" t="str">
            <v>18.08.020</v>
          </cell>
          <cell r="C79" t="str">
            <v>Caixa para medição monofásica uso externo, inclusive colocação (padrão CELPE).</v>
          </cell>
          <cell r="D79" t="str">
            <v>un</v>
          </cell>
          <cell r="F79">
            <v>48.6</v>
          </cell>
          <cell r="G79">
            <v>0</v>
          </cell>
        </row>
        <row r="81">
          <cell r="B81" t="str">
            <v>18.09</v>
          </cell>
        </row>
        <row r="82">
          <cell r="B82" t="str">
            <v>18.09.010</v>
          </cell>
          <cell r="C82" t="str">
            <v>Caixa para medição trifásica uso interno, modelo D, inclusive colocação (padrão CELPE).</v>
          </cell>
          <cell r="D82" t="str">
            <v>un</v>
          </cell>
          <cell r="F82">
            <v>82.93</v>
          </cell>
          <cell r="G82">
            <v>0</v>
          </cell>
        </row>
        <row r="83">
          <cell r="B83" t="str">
            <v>18.09.020</v>
          </cell>
          <cell r="C83" t="str">
            <v>Caixa para medição trifásica uso externo, modelo D, inclusive colocação (padrão CELPE).</v>
          </cell>
          <cell r="D83" t="str">
            <v>un</v>
          </cell>
          <cell r="F83">
            <v>104.26</v>
          </cell>
          <cell r="G83">
            <v>0</v>
          </cell>
        </row>
        <row r="85">
          <cell r="B85" t="str">
            <v>18.10</v>
          </cell>
        </row>
        <row r="86">
          <cell r="B86" t="str">
            <v>18.10.020</v>
          </cell>
          <cell r="C86" t="str">
            <v>Chave de faca de 2 polos, 30 A, 250 V, com base de ardósia, com 02 fusíveis tipo cartucho e parafusos, inclusive instalação em quadro de medição.</v>
          </cell>
          <cell r="D86" t="str">
            <v>un</v>
          </cell>
          <cell r="F86">
            <v>11.1</v>
          </cell>
          <cell r="G86">
            <v>0</v>
          </cell>
        </row>
        <row r="87">
          <cell r="B87" t="str">
            <v>18.10.030</v>
          </cell>
          <cell r="C87" t="str">
            <v>Chave de faca de 2 polos, 60 A, 250 V, com base de ardósia, com 02 fusíveis tipo cartucho e parafusos, inclusive instalação em quadro de medição.</v>
          </cell>
          <cell r="D87" t="str">
            <v>un</v>
          </cell>
          <cell r="F87">
            <v>16.3</v>
          </cell>
          <cell r="G87">
            <v>0</v>
          </cell>
        </row>
        <row r="88">
          <cell r="B88" t="str">
            <v>18.10.040</v>
          </cell>
          <cell r="C88" t="str">
            <v>Chave de faca de 3 polos, 60 A, 600 V, com base de ardósia, com 03 fusíveis tipo cartucho e parafusos, inclusive instalação em quadro de medição.</v>
          </cell>
          <cell r="D88" t="str">
            <v>un</v>
          </cell>
          <cell r="F88">
            <v>31.96</v>
          </cell>
          <cell r="G88">
            <v>0</v>
          </cell>
        </row>
        <row r="89">
          <cell r="B89" t="str">
            <v>18.10.050</v>
          </cell>
          <cell r="C89" t="str">
            <v>Chave de faca de 3 polos, 100 A, 600 V, com base de ardósia, com 03 fusíveis tipo cartucho e parafusos, inclusive instalação em quadro de medição.</v>
          </cell>
          <cell r="D89" t="str">
            <v>un</v>
          </cell>
          <cell r="F89">
            <v>57.62</v>
          </cell>
          <cell r="G89">
            <v>0</v>
          </cell>
        </row>
        <row r="90">
          <cell r="B90" t="str">
            <v>18.10.060</v>
          </cell>
          <cell r="C90" t="str">
            <v>Chave seccionadora com fusível, 125A, tipo 3NP4090 SIEMENS ou similar, tripolar com 03 fusíveis NH tamanho 00 e parafusos, inclusive instalação em quadro de medição.</v>
          </cell>
          <cell r="D90" t="str">
            <v>un</v>
          </cell>
          <cell r="F90">
            <v>85.08</v>
          </cell>
          <cell r="G90">
            <v>0</v>
          </cell>
        </row>
        <row r="91">
          <cell r="B91" t="str">
            <v>18.10.070</v>
          </cell>
          <cell r="C91" t="str">
            <v>Chave seccionadora com fusível, 250A, tipo 3NP2200 SIEMENS ou similar, tripolar com 03 fusíveis NH tamanho 01 e parafusos, inclusive instalação em quadro de medição.</v>
          </cell>
          <cell r="D91" t="str">
            <v>un</v>
          </cell>
          <cell r="F91">
            <v>141.25</v>
          </cell>
          <cell r="G91">
            <v>0</v>
          </cell>
        </row>
        <row r="93">
          <cell r="B93" t="str">
            <v>18.11</v>
          </cell>
        </row>
        <row r="94">
          <cell r="B94" t="str">
            <v>18.11.030</v>
          </cell>
          <cell r="C94" t="str">
            <v>Base para fusível tipo NH de 6 A a 125A, tamanho 00, SIEMENS ou similar, com parafusos, inclusive instalação em quadro.</v>
          </cell>
          <cell r="D94" t="str">
            <v>un</v>
          </cell>
          <cell r="F94">
            <v>9.09</v>
          </cell>
          <cell r="G94">
            <v>0</v>
          </cell>
        </row>
        <row r="95">
          <cell r="B95" t="str">
            <v>18.11.040</v>
          </cell>
          <cell r="C95" t="str">
            <v>Base para fusível tipo NH de 36 A a 250A, tamanho 1, SIEMENS ou similar, com parafusos, inclusive instalação em quadro.</v>
          </cell>
          <cell r="D95" t="str">
            <v>un</v>
          </cell>
          <cell r="F95">
            <v>17.96</v>
          </cell>
          <cell r="G95">
            <v>0</v>
          </cell>
        </row>
        <row r="97">
          <cell r="B97" t="str">
            <v>18.12</v>
          </cell>
        </row>
        <row r="98">
          <cell r="B98" t="str">
            <v>18.12.070</v>
          </cell>
          <cell r="C98" t="str">
            <v>Fusível tipo NH de 20A, tamanho 00, SIEMENS ou similar, inclusive instalação em quadro.</v>
          </cell>
          <cell r="D98" t="str">
            <v>un</v>
          </cell>
          <cell r="F98">
            <v>5.67</v>
          </cell>
          <cell r="G98">
            <v>0</v>
          </cell>
        </row>
        <row r="99">
          <cell r="B99" t="str">
            <v>18.12.080</v>
          </cell>
          <cell r="C99" t="str">
            <v>Fusível tipo NH de 25A, tamanho 00, SIEMENS ou similar, inclusive instalação em quadro.</v>
          </cell>
          <cell r="D99" t="str">
            <v>un</v>
          </cell>
          <cell r="F99">
            <v>5.67</v>
          </cell>
          <cell r="G99">
            <v>0</v>
          </cell>
        </row>
        <row r="100">
          <cell r="B100" t="str">
            <v>18.12.090</v>
          </cell>
          <cell r="C100" t="str">
            <v>Fusível tipo NH de 36A, tamanho 00, SIEMENS ou similar, inclusive instalação em quadro.</v>
          </cell>
          <cell r="D100" t="str">
            <v>un</v>
          </cell>
          <cell r="F100">
            <v>5.67</v>
          </cell>
          <cell r="G100">
            <v>0</v>
          </cell>
        </row>
        <row r="101">
          <cell r="B101" t="str">
            <v>18.12.100</v>
          </cell>
          <cell r="C101" t="str">
            <v>Fusível tipo NH de 50A, tamanho 00, SIEMENS ou similar, inclusive instalação em quadro.</v>
          </cell>
          <cell r="D101" t="str">
            <v>un</v>
          </cell>
          <cell r="F101">
            <v>5.67</v>
          </cell>
          <cell r="G101">
            <v>0</v>
          </cell>
        </row>
        <row r="102">
          <cell r="B102" t="str">
            <v>18.12.110</v>
          </cell>
          <cell r="C102" t="str">
            <v>Fusível tipo NH de 63A, tamanho 00, SIEMENS ou similar, inclusive instalação em quadro.</v>
          </cell>
          <cell r="D102" t="str">
            <v>un</v>
          </cell>
          <cell r="F102">
            <v>5.67</v>
          </cell>
          <cell r="G102">
            <v>0</v>
          </cell>
        </row>
        <row r="103">
          <cell r="B103" t="str">
            <v>18.12.120</v>
          </cell>
          <cell r="C103" t="str">
            <v>Fusível tipo NH de 80A, tamanho 00, SIEMENS ou similar, inclusive instalação em quadro.</v>
          </cell>
          <cell r="D103" t="str">
            <v>un</v>
          </cell>
          <cell r="F103">
            <v>5.67</v>
          </cell>
          <cell r="G103">
            <v>0</v>
          </cell>
        </row>
        <row r="104">
          <cell r="B104" t="str">
            <v>18.12.130</v>
          </cell>
          <cell r="C104" t="str">
            <v>Fusível tipo NH de 100A, tamanho 00, SIEMENS ou similar, inclusive instalação em quadro.</v>
          </cell>
          <cell r="D104" t="str">
            <v>un</v>
          </cell>
          <cell r="F104">
            <v>5.67</v>
          </cell>
          <cell r="G104">
            <v>0</v>
          </cell>
        </row>
        <row r="105">
          <cell r="B105" t="str">
            <v>18.12.140</v>
          </cell>
          <cell r="C105" t="str">
            <v>Fusível tipo NH de 125A, tamanho 00, SIEMENS ou similar, inclusive instalação em quadro.</v>
          </cell>
          <cell r="D105" t="str">
            <v>un</v>
          </cell>
          <cell r="F105">
            <v>5.67</v>
          </cell>
          <cell r="G105">
            <v>0</v>
          </cell>
        </row>
        <row r="106">
          <cell r="B106" t="str">
            <v>18.12.150</v>
          </cell>
          <cell r="C106" t="str">
            <v>Fusível tipo NH de 160A, tamanho 01, SIEMENS ou similar, inclusive instalação em quadro.</v>
          </cell>
          <cell r="D106" t="str">
            <v>un</v>
          </cell>
          <cell r="F106">
            <v>12.26</v>
          </cell>
          <cell r="G106">
            <v>0</v>
          </cell>
        </row>
        <row r="107">
          <cell r="B107" t="str">
            <v>18.12.160</v>
          </cell>
          <cell r="C107" t="str">
            <v>Fusível tipo NH de 200A, tamanho 01, SIEMENS ou similar, inclusive instalação em quadro.</v>
          </cell>
          <cell r="D107" t="str">
            <v>un</v>
          </cell>
          <cell r="F107">
            <v>12.26</v>
          </cell>
          <cell r="G107">
            <v>0</v>
          </cell>
        </row>
        <row r="108">
          <cell r="B108" t="str">
            <v>18.12.170</v>
          </cell>
          <cell r="C108" t="str">
            <v>Fusível tipo NH de 250A, tamanho 1, SIEMENS ou similar, inclusive instalação em quadro.</v>
          </cell>
          <cell r="D108" t="str">
            <v>un</v>
          </cell>
          <cell r="F108">
            <v>12.26</v>
          </cell>
          <cell r="G108">
            <v>0</v>
          </cell>
        </row>
        <row r="110">
          <cell r="B110" t="str">
            <v>18.13</v>
          </cell>
        </row>
        <row r="111">
          <cell r="B111" t="str">
            <v>18.13.005</v>
          </cell>
          <cell r="C111" t="str">
            <v>Eletroduto flexível preto de 1", assentado em valas com profundidade de 0,60 m, inclusive escavação e reaterro.</v>
          </cell>
          <cell r="D111" t="str">
            <v>m</v>
          </cell>
          <cell r="F111">
            <v>3.1</v>
          </cell>
          <cell r="G111">
            <v>0</v>
          </cell>
        </row>
        <row r="112">
          <cell r="B112" t="str">
            <v>18.13.010</v>
          </cell>
          <cell r="C112" t="str">
            <v>Eletroduto de PVC rígido rosqueável de 1/2 pol., com luva de rosca interna, inclusive assentamento em lajes.</v>
          </cell>
          <cell r="D112" t="str">
            <v>m</v>
          </cell>
          <cell r="F112">
            <v>1.46</v>
          </cell>
          <cell r="G112">
            <v>0</v>
          </cell>
        </row>
        <row r="113">
          <cell r="B113" t="str">
            <v>18.13.020</v>
          </cell>
          <cell r="C113" t="str">
            <v>Eletroduto de PVC rígido rosqueável de 3/4 pol., com luva de rosca interna, inclusive assentamento em lajes.</v>
          </cell>
          <cell r="D113" t="str">
            <v>m</v>
          </cell>
          <cell r="F113">
            <v>1.51</v>
          </cell>
          <cell r="G113">
            <v>0</v>
          </cell>
        </row>
        <row r="114">
          <cell r="B114" t="str">
            <v>18.13.030</v>
          </cell>
          <cell r="C114" t="str">
            <v>Eletroduto de PVC rígido rosqueável de 1 pol., com luva de rosca interna, inclusive assentamento em lajes.</v>
          </cell>
          <cell r="D114" t="str">
            <v>m</v>
          </cell>
          <cell r="F114">
            <v>2.54</v>
          </cell>
          <cell r="G114">
            <v>0</v>
          </cell>
        </row>
        <row r="115">
          <cell r="B115" t="str">
            <v>18.13.040</v>
          </cell>
          <cell r="C115" t="str">
            <v>Eletroduto de PVC rígido rosqueável de 1/2 pol., com luva de rosca interna, inclusive assentamento com rasgo em alvenaria.</v>
          </cell>
          <cell r="D115" t="str">
            <v>m</v>
          </cell>
          <cell r="F115">
            <v>2.23</v>
          </cell>
          <cell r="G115">
            <v>0</v>
          </cell>
        </row>
        <row r="116">
          <cell r="B116" t="str">
            <v>18.13.050</v>
          </cell>
          <cell r="C116" t="str">
            <v>Eletroduto de PVC rígido rosqueável de 3/4 pol., com luva de rosca interna, inclusive assentamento com rasgo em alvenaria.</v>
          </cell>
          <cell r="D116" t="str">
            <v>m</v>
          </cell>
          <cell r="F116">
            <v>2.71</v>
          </cell>
          <cell r="G116">
            <v>0</v>
          </cell>
        </row>
        <row r="117">
          <cell r="B117" t="str">
            <v>18.13.060</v>
          </cell>
          <cell r="C117" t="str">
            <v>Eletroduto de PVC rígido rosqueável de 1 pol., com luva de rosca interna, inclusive assentamento com rasgo em alvenaria.</v>
          </cell>
          <cell r="D117" t="str">
            <v>m</v>
          </cell>
          <cell r="F117">
            <v>3.3</v>
          </cell>
          <cell r="G117">
            <v>0</v>
          </cell>
        </row>
        <row r="118">
          <cell r="B118" t="str">
            <v>18.12.070</v>
          </cell>
          <cell r="C118" t="str">
            <v>Eletroduto de PVC rígido rosqueável de 1 1/4 pol., com luva de rosca interna, inclusive assentamento com rasgo em alvenaria.</v>
          </cell>
          <cell r="D118" t="str">
            <v>m</v>
          </cell>
          <cell r="F118">
            <v>4.3099999999999996</v>
          </cell>
          <cell r="G118">
            <v>0</v>
          </cell>
        </row>
        <row r="119">
          <cell r="B119" t="str">
            <v>18.13.080</v>
          </cell>
          <cell r="C119" t="str">
            <v>Eletroduto de PVC rígido rosqueável de 1 1/2 pol., com luva de rosca interna, inclusive assentamento com rasgo em alvenaria.</v>
          </cell>
          <cell r="D119" t="str">
            <v>m</v>
          </cell>
          <cell r="F119">
            <v>5.65</v>
          </cell>
          <cell r="G119">
            <v>0</v>
          </cell>
        </row>
        <row r="120">
          <cell r="B120" t="str">
            <v>18.13.085</v>
          </cell>
          <cell r="C120" t="str">
            <v>Fornecimento e colocação de eletroduto de ferro galvanizado de 3 ".</v>
          </cell>
          <cell r="D120" t="str">
            <v>m</v>
          </cell>
          <cell r="F120">
            <v>29.91</v>
          </cell>
        </row>
        <row r="121">
          <cell r="B121" t="str">
            <v>18.13.086</v>
          </cell>
          <cell r="C121" t="str">
            <v>Fornecimento e instalação de quadro de distribuição para telefone.</v>
          </cell>
          <cell r="D121" t="str">
            <v>un</v>
          </cell>
          <cell r="F121">
            <v>96.07</v>
          </cell>
        </row>
        <row r="122">
          <cell r="B122" t="str">
            <v>18.13.090</v>
          </cell>
          <cell r="C122" t="str">
            <v>Eletroduto de PVC rígido rosqueável de 2 pol., com luva de rosca interna, inclusive assentamento com rasgo em alvenaria.</v>
          </cell>
          <cell r="D122" t="str">
            <v>m</v>
          </cell>
          <cell r="F122">
            <v>7.33</v>
          </cell>
          <cell r="G122">
            <v>0</v>
          </cell>
        </row>
        <row r="123">
          <cell r="B123" t="str">
            <v>18.13.100</v>
          </cell>
          <cell r="C123" t="str">
            <v>Eletroduto de PVC rígido rosqueável de 3 pol., com luva de rosca interna, inclusive assentamento com rasgo em alvenaria.</v>
          </cell>
          <cell r="D123" t="str">
            <v>m</v>
          </cell>
          <cell r="F123">
            <v>13.81</v>
          </cell>
          <cell r="G123">
            <v>0</v>
          </cell>
        </row>
        <row r="124">
          <cell r="B124" t="str">
            <v>18.13.110</v>
          </cell>
          <cell r="C124" t="str">
            <v>Eletroduto de PVC rígido rosqueável de 1/2 pol., com luva de rosca interna assentado em valas com profundidade de 0,60 m, inclusive escavação e reaterro.</v>
          </cell>
          <cell r="D124" t="str">
            <v>m</v>
          </cell>
          <cell r="F124">
            <v>3.33</v>
          </cell>
          <cell r="G124">
            <v>0</v>
          </cell>
        </row>
        <row r="125">
          <cell r="B125" t="str">
            <v>18.13.120</v>
          </cell>
          <cell r="C125" t="str">
            <v>Eletroduto de PVC rígido rosqueável de 3/4 pol., com luva de rosca interna assentado em valas com profundidade de 0,60 m, inclusive escavação e reaterro.</v>
          </cell>
          <cell r="D125" t="str">
            <v>m</v>
          </cell>
          <cell r="F125">
            <v>4.01</v>
          </cell>
          <cell r="G125">
            <v>0</v>
          </cell>
        </row>
        <row r="126">
          <cell r="B126" t="str">
            <v>18.13.130</v>
          </cell>
          <cell r="C126" t="str">
            <v>Eletroduto de PVC rígido rosqueável de 1 pol., com luva de rosca interna assentado em valas com profundidade de 0,60 m, inclusive escavação e reaterro.</v>
          </cell>
          <cell r="D126" t="str">
            <v>m</v>
          </cell>
          <cell r="F126">
            <v>5.39</v>
          </cell>
          <cell r="G126">
            <v>0</v>
          </cell>
        </row>
        <row r="127">
          <cell r="B127" t="str">
            <v>18.13.140</v>
          </cell>
          <cell r="C127" t="str">
            <v>Eletroduto de PVC rígido rosqueável de 1 1/2 pol., com luva de rosca interna assentado em valas com profundidade de 0,60 m, inclusive escavação e reaterro.</v>
          </cell>
          <cell r="D127" t="str">
            <v>m</v>
          </cell>
          <cell r="F127">
            <v>6.99</v>
          </cell>
          <cell r="G127">
            <v>0</v>
          </cell>
        </row>
        <row r="128">
          <cell r="B128" t="str">
            <v>18.13.150</v>
          </cell>
          <cell r="C128" t="str">
            <v>Eletroduto de PVC rígido rosqueável de 2 pol., com luva de rosca interna assentado em valas com profundidade de 0,60 m, inclusive escavação e reaterro.</v>
          </cell>
          <cell r="D128" t="str">
            <v>m</v>
          </cell>
          <cell r="F128">
            <v>8.6199999999999992</v>
          </cell>
          <cell r="G128">
            <v>0</v>
          </cell>
        </row>
        <row r="129">
          <cell r="B129" t="str">
            <v>18.13.160</v>
          </cell>
          <cell r="C129" t="str">
            <v>Eletroduto de PVC rígido rosqueável de 3 pol., com luva de rosca interna assentado em valas com profundidade de 0,60 m, inclusive escavação e reaterro.</v>
          </cell>
          <cell r="D129" t="str">
            <v>m</v>
          </cell>
          <cell r="F129">
            <v>15.23</v>
          </cell>
          <cell r="G129">
            <v>0</v>
          </cell>
        </row>
        <row r="130">
          <cell r="B130" t="str">
            <v>18.13.170</v>
          </cell>
          <cell r="C130" t="str">
            <v>Eletroduto de PVC rígido rosqueável de 4 pol., com luva de rosca interna assentado em valas com profundidade de 0,60 m, inclusive escavação e reaterro.</v>
          </cell>
          <cell r="D130" t="str">
            <v>m</v>
          </cell>
          <cell r="F130">
            <v>22.81</v>
          </cell>
          <cell r="G130">
            <v>0</v>
          </cell>
        </row>
        <row r="132">
          <cell r="B132" t="str">
            <v>18.14</v>
          </cell>
        </row>
        <row r="133">
          <cell r="B133" t="str">
            <v>18.14.010</v>
          </cell>
          <cell r="C133" t="str">
            <v xml:space="preserve">Curva de PVC rígido rosqueável de 3/4 pol., com luva de rosca interna, inclusive assentado. </v>
          </cell>
          <cell r="D133" t="str">
            <v>un</v>
          </cell>
          <cell r="F133">
            <v>1.84</v>
          </cell>
          <cell r="G133">
            <v>0</v>
          </cell>
        </row>
        <row r="134">
          <cell r="B134" t="str">
            <v>18.14.020</v>
          </cell>
          <cell r="C134" t="str">
            <v xml:space="preserve">Curva de PVC rígido rosqueável de 1 pol., com luva de rosca interna, inclusive assentado. </v>
          </cell>
          <cell r="D134" t="str">
            <v>un</v>
          </cell>
          <cell r="F134">
            <v>2.6</v>
          </cell>
          <cell r="G134">
            <v>0</v>
          </cell>
        </row>
        <row r="135">
          <cell r="B135" t="str">
            <v>18.14.030</v>
          </cell>
          <cell r="C135" t="str">
            <v xml:space="preserve">Curva de PVC rígido rosqueável de 1 1/4 pol., com luva de rosca interna, inclusive assentado. </v>
          </cell>
          <cell r="D135" t="str">
            <v>un</v>
          </cell>
          <cell r="F135">
            <v>4.0999999999999996</v>
          </cell>
          <cell r="G135">
            <v>0</v>
          </cell>
        </row>
        <row r="136">
          <cell r="B136" t="str">
            <v>18.14.040</v>
          </cell>
          <cell r="C136" t="str">
            <v xml:space="preserve">Curva de PVC rígido rosqueável de 1 1/2 pol., com luva de rosca interna, inclusive assentado. </v>
          </cell>
          <cell r="D136" t="str">
            <v>un</v>
          </cell>
          <cell r="F136">
            <v>5.0999999999999996</v>
          </cell>
          <cell r="G136">
            <v>0</v>
          </cell>
        </row>
        <row r="137">
          <cell r="B137" t="str">
            <v>18.14.050</v>
          </cell>
          <cell r="C137" t="str">
            <v xml:space="preserve">Curva de PVC rígido rosqueável de 2 pol., com luva de rosca interna, inclusive assentado. </v>
          </cell>
          <cell r="D137" t="str">
            <v>un</v>
          </cell>
          <cell r="F137">
            <v>7.96</v>
          </cell>
          <cell r="G137">
            <v>0</v>
          </cell>
        </row>
        <row r="138">
          <cell r="B138" t="str">
            <v>18.14.060</v>
          </cell>
          <cell r="C138" t="str">
            <v xml:space="preserve">Curva de PVC rígido rosqueável de 3 pol., com luva de rosca interna, inclusive assentado. </v>
          </cell>
          <cell r="D138" t="str">
            <v>un</v>
          </cell>
          <cell r="F138">
            <v>23.46</v>
          </cell>
          <cell r="G138">
            <v>0</v>
          </cell>
        </row>
        <row r="139">
          <cell r="B139" t="str">
            <v>18.14.070</v>
          </cell>
          <cell r="C139" t="str">
            <v xml:space="preserve">Curva de PVC rígido rosqueável de 4 pol., com luva de rosca interna, inclusive assentado. </v>
          </cell>
          <cell r="D139" t="str">
            <v>un</v>
          </cell>
          <cell r="F139">
            <v>37.86</v>
          </cell>
          <cell r="G139">
            <v>0</v>
          </cell>
        </row>
        <row r="141">
          <cell r="B141" t="str">
            <v>18.15</v>
          </cell>
        </row>
        <row r="142">
          <cell r="B142" t="str">
            <v>18.15.010</v>
          </cell>
          <cell r="C142" t="str">
            <v>Caixa 4 x 2 pol. Tigreflex ou similar,  inclusive assentamento.</v>
          </cell>
          <cell r="D142" t="str">
            <v>un</v>
          </cell>
          <cell r="F142">
            <v>1.45</v>
          </cell>
          <cell r="G142">
            <v>0</v>
          </cell>
        </row>
        <row r="143">
          <cell r="B143" t="str">
            <v>18.15.020</v>
          </cell>
          <cell r="C143" t="str">
            <v>Caixa 4 x 4 pol. Tigreflex ou similar,  inclusive assentamento.</v>
          </cell>
          <cell r="D143" t="str">
            <v>un</v>
          </cell>
          <cell r="F143">
            <v>1.75</v>
          </cell>
          <cell r="G143">
            <v>0</v>
          </cell>
        </row>
        <row r="144">
          <cell r="B144" t="str">
            <v>18.15.030</v>
          </cell>
          <cell r="C144" t="str">
            <v>Caixa octogonal de 4" Tigreflex ou similar, com fundo móvel, inclusive assentaemnto em laje.</v>
          </cell>
          <cell r="D144" t="str">
            <v>un</v>
          </cell>
          <cell r="F144">
            <v>1.9</v>
          </cell>
          <cell r="G144">
            <v>0</v>
          </cell>
        </row>
        <row r="145">
          <cell r="B145" t="str">
            <v>18.15.035</v>
          </cell>
          <cell r="C145" t="str">
            <v>Fornecimento e colocação de caixa pré-moldada para ar-condicionado de 15.000 BTU's</v>
          </cell>
          <cell r="D145" t="str">
            <v>un</v>
          </cell>
          <cell r="F145">
            <v>73.38</v>
          </cell>
        </row>
        <row r="147">
          <cell r="B147" t="str">
            <v>18.16</v>
          </cell>
        </row>
        <row r="148">
          <cell r="B148" t="str">
            <v>18.16.010</v>
          </cell>
          <cell r="C148" t="str">
            <v>Tomada de embutir (2P+T) com placa para caixa de 4 x 2 pol., 20 A, 250 V, Pial (linha silentoque) ou similar, inclusive instalação.</v>
          </cell>
          <cell r="D148" t="str">
            <v>un</v>
          </cell>
          <cell r="F148">
            <v>7.08</v>
          </cell>
          <cell r="G148">
            <v>0</v>
          </cell>
        </row>
        <row r="149">
          <cell r="B149" t="str">
            <v>18.16.020</v>
          </cell>
          <cell r="C149" t="str">
            <v>Tomada de embutir para telefone quatro polos, Padrão Telebrás, com placa, para caixa de 4 x 2 pol., Pial (linha silentoque) ou similar, inclusive instalação.</v>
          </cell>
          <cell r="D149" t="str">
            <v>un</v>
          </cell>
          <cell r="F149">
            <v>6.55</v>
          </cell>
          <cell r="G149">
            <v>0</v>
          </cell>
        </row>
        <row r="151">
          <cell r="B151" t="str">
            <v>18.17</v>
          </cell>
        </row>
        <row r="152">
          <cell r="B152" t="str">
            <v>18.17.010</v>
          </cell>
          <cell r="C152" t="str">
            <v>Conjunto ARSTOP ou similar de embutir, em caixa 4 x 4 pol., com placa, tomada Tripolar para pino chato e disjuntor termomagnético de 25 A, 250 V, inclusive instalação.</v>
          </cell>
          <cell r="D152" t="str">
            <v>un</v>
          </cell>
          <cell r="F152">
            <v>20.72</v>
          </cell>
          <cell r="G152">
            <v>0</v>
          </cell>
        </row>
        <row r="154">
          <cell r="B154" t="str">
            <v>18.18</v>
          </cell>
        </row>
        <row r="155">
          <cell r="B155" t="str">
            <v>18.18.010</v>
          </cell>
          <cell r="C155" t="str">
            <v>Interruptor de embutir de uma secção para caixa de 4 x 2 pol., com placa, 10 A, 250 V, Pial (linha silentoque) ou similar, inclusive instalação.</v>
          </cell>
          <cell r="D155" t="str">
            <v>un</v>
          </cell>
          <cell r="F155">
            <v>3.9</v>
          </cell>
          <cell r="G155">
            <v>0</v>
          </cell>
        </row>
        <row r="156">
          <cell r="B156" t="str">
            <v>18.18.020</v>
          </cell>
          <cell r="C156" t="str">
            <v>Interruptor de embutir de duas secções para caixa de 4 x 2 pol., com placa, 10 A, 250 V, Pial (linha silentoque) ou similar, inclusive instalação.</v>
          </cell>
          <cell r="D156" t="str">
            <v>un</v>
          </cell>
          <cell r="F156">
            <v>6.76</v>
          </cell>
          <cell r="G156">
            <v>0</v>
          </cell>
        </row>
        <row r="157">
          <cell r="B157" t="str">
            <v>18.18.030</v>
          </cell>
          <cell r="C157" t="str">
            <v>Interruptor de embutir de três secções para caixa de 4 x 2 pol., com placa, 10 A, 250 V, Pial (linha silentoque) ou similar, inclusive instalação.</v>
          </cell>
          <cell r="D157" t="str">
            <v>un</v>
          </cell>
          <cell r="F157">
            <v>8.8800000000000008</v>
          </cell>
          <cell r="G157">
            <v>0</v>
          </cell>
        </row>
        <row r="158">
          <cell r="B158" t="str">
            <v>18.18.040</v>
          </cell>
          <cell r="C158" t="str">
            <v>Interruptor de embutir de uma secção conjugada com tomada, para caixa de 4 x 2 pol., com placa, 10 A, 250 V, Pial (linha silentoque) ou similar, inclusive instalação.</v>
          </cell>
          <cell r="D158" t="str">
            <v>un</v>
          </cell>
          <cell r="F158">
            <v>6.71</v>
          </cell>
          <cell r="G158">
            <v>0</v>
          </cell>
        </row>
        <row r="159">
          <cell r="B159" t="str">
            <v>18.18.050</v>
          </cell>
          <cell r="C159" t="str">
            <v>Interruptor de embutir de duas secções conjugada com tomada, para caixa de 4 x 2 pol., com placa, 10 A, 250 V, Pial (linha silentoque) ou similar, inclusive instalação.</v>
          </cell>
          <cell r="D159" t="str">
            <v>un</v>
          </cell>
          <cell r="F159">
            <v>8.93</v>
          </cell>
          <cell r="G159">
            <v>0</v>
          </cell>
        </row>
        <row r="160">
          <cell r="B160" t="str">
            <v>18.18.060</v>
          </cell>
          <cell r="C160" t="str">
            <v>Interruptor de embutir Three-Way (vai e vem), para caixa de 4 x 2 pol., com placa, 10 A, 250 V, Pial (linha silentoque) ou similar, inclusive instalação.</v>
          </cell>
          <cell r="D160" t="str">
            <v>un</v>
          </cell>
          <cell r="F160">
            <v>5.19</v>
          </cell>
          <cell r="G160">
            <v>0</v>
          </cell>
        </row>
        <row r="162">
          <cell r="B162" t="str">
            <v>18.19</v>
          </cell>
        </row>
        <row r="163">
          <cell r="B163" t="str">
            <v>18.19.010</v>
          </cell>
          <cell r="C163" t="str">
            <v>Fio de cobre, têmpera mole, classe 1, isolamento de PVC - 70 C, tipo BWF, 750 V, Foreplast ou similar, S.M. - 1,5 mm², inclusive instalação em eletroduto.</v>
          </cell>
          <cell r="D163" t="str">
            <v>m</v>
          </cell>
          <cell r="F163">
            <v>0.59</v>
          </cell>
          <cell r="G163">
            <v>0</v>
          </cell>
        </row>
        <row r="164">
          <cell r="B164" t="str">
            <v>18.19.020</v>
          </cell>
          <cell r="C164" t="str">
            <v>Fio de cobre, têmpera mole, classe 1, isolamento de PVC - 70 C, tipo BWF, 750 V, Foreplast ou similar, S.M. - 2,5 mm², inclusive instalação em eletroduto.</v>
          </cell>
          <cell r="D164" t="str">
            <v>m</v>
          </cell>
          <cell r="F164">
            <v>0.85</v>
          </cell>
          <cell r="G164">
            <v>0</v>
          </cell>
        </row>
        <row r="165">
          <cell r="B165" t="str">
            <v>18.19.025</v>
          </cell>
          <cell r="C165" t="str">
            <v>Cabro de cobre, têmpera mole, encordoamento classe 2, isolamento de PVC - 70 C, tipo BWF, 750 V, Foreplast ou similar, S.M. - 2,5 mm², inclusive instalação em eletroduto.</v>
          </cell>
          <cell r="D165" t="str">
            <v>m</v>
          </cell>
          <cell r="F165">
            <v>0.9</v>
          </cell>
          <cell r="G165">
            <v>0</v>
          </cell>
        </row>
        <row r="166">
          <cell r="B166" t="str">
            <v>18.19.030</v>
          </cell>
          <cell r="C166" t="str">
            <v>Cabo de cobre, têmpera mole, encordoamento classe 2, isolamento de PVC - 70 C, tipo BWF, 750 V, Foreplast ou similar, S.M. - 4,0 mm², inclusive instalação em eletroduto.</v>
          </cell>
          <cell r="D166" t="str">
            <v>m</v>
          </cell>
          <cell r="F166">
            <v>0.94</v>
          </cell>
          <cell r="G166">
            <v>0</v>
          </cell>
        </row>
        <row r="167">
          <cell r="B167" t="str">
            <v>18.19.040</v>
          </cell>
          <cell r="C167" t="str">
            <v>Cabo de cobre, têmpera mole, encordoamento classe 2, isolamento de PVC - 70 C, tipo BWF, 750 V, Foreplast ou similar, S.M. - 6,0 mm², inclusive instalação em eletroduto.</v>
          </cell>
          <cell r="D167" t="str">
            <v>m</v>
          </cell>
          <cell r="F167">
            <v>1.1299999999999999</v>
          </cell>
          <cell r="G167">
            <v>0</v>
          </cell>
        </row>
        <row r="168">
          <cell r="B168" t="str">
            <v>18.19.041</v>
          </cell>
          <cell r="C168" t="str">
            <v>Cabo de cobre, têmpera mole, encordoamento classe 2, isolamento de PVC - 70 C, tipo BWF, 750 V, Foreplast ou similar, S.M. - 10,0 mm², inclusive instalação em eletroduto.</v>
          </cell>
          <cell r="D168" t="str">
            <v>m</v>
          </cell>
          <cell r="F168">
            <v>1.6</v>
          </cell>
          <cell r="G168">
            <v>0</v>
          </cell>
        </row>
        <row r="169">
          <cell r="B169" t="str">
            <v>18.19.042</v>
          </cell>
          <cell r="C169" t="str">
            <v>Cabo de cobre, têmpera mole, encordoamento classe 2, isolamento de PVC - 70 C, tipo BWF, 750 V, Foreplast ou similar, S.M. - 16,0 mm², inclusive instalação em eletroduto.</v>
          </cell>
          <cell r="D169" t="str">
            <v>m</v>
          </cell>
          <cell r="F169">
            <v>2.11</v>
          </cell>
          <cell r="G169">
            <v>0</v>
          </cell>
        </row>
        <row r="170">
          <cell r="B170" t="str">
            <v>18.19.043</v>
          </cell>
          <cell r="C170" t="str">
            <v>Cabo de cobre, têmpera mole, encordoamento classe 2, isolamento de PVC - 70 C, tipo BWF, 750 V, Foreplast ou similar, S.M. - 25,0 mm², inclusive instalação em eletroduto.</v>
          </cell>
          <cell r="D170" t="str">
            <v>m</v>
          </cell>
          <cell r="F170">
            <v>2.93</v>
          </cell>
          <cell r="G170">
            <v>0</v>
          </cell>
        </row>
        <row r="171">
          <cell r="B171" t="str">
            <v>18.19.046</v>
          </cell>
          <cell r="C171" t="str">
            <v>Cabo de cobre (1 condutor), têmpera mole, encordoamento classe 2, isolamento de PVC - Flame Resistant - 70 C, 0,6 / 1 Kv, cobertura de PVC-ST 1, Foremax ou similar, S.M. - 1,5 mm², inclusive instalação em eletroduto.</v>
          </cell>
          <cell r="D171" t="str">
            <v>m</v>
          </cell>
          <cell r="F171">
            <v>0.69</v>
          </cell>
          <cell r="G171">
            <v>0</v>
          </cell>
        </row>
        <row r="172">
          <cell r="B172" t="str">
            <v>18.19.047</v>
          </cell>
          <cell r="C172" t="str">
            <v>Cabo de cobre (1 condutor), têmpera mole, encordoamento classe 2, isolamento de PVC - Flame Resistant - 70 C, 0,6 / 1 Kv, cobertura de PVC-ST 1, Foremax ou similar, S.M. - 2,5 mm², inclusive instalação em eletroduto.</v>
          </cell>
          <cell r="D172" t="str">
            <v>m</v>
          </cell>
          <cell r="F172">
            <v>0.83</v>
          </cell>
          <cell r="G172">
            <v>0</v>
          </cell>
        </row>
        <row r="173">
          <cell r="B173" t="str">
            <v>18.19.048</v>
          </cell>
          <cell r="C173" t="str">
            <v>Cabo de cobre (1 condutor), têmpera mole, encordoamento classe 2, isolamento de PVC - Flame Resistant - 70 C, 0,6 / 1 Kv, cobertura de PVC-ST 1, Foremax ou similar, S.M. - 4,0 mm², inclusive instalação em eletroduto.</v>
          </cell>
          <cell r="D173" t="str">
            <v>m</v>
          </cell>
          <cell r="F173">
            <v>1.29</v>
          </cell>
          <cell r="G173">
            <v>0</v>
          </cell>
        </row>
        <row r="174">
          <cell r="B174" t="str">
            <v>18.19.049</v>
          </cell>
          <cell r="C174" t="str">
            <v>Cabo de cobre (1 condutor), têmpera mole, encordoamento classe 2, isolamento de PVC - Flame Resistant - 70 C, 0,6 / 1 Kv, cobertura de PVC-ST 1, Foremax ou similar, S.M. - 6,0 mm², inclusive instalação em eletroduto.</v>
          </cell>
          <cell r="D174" t="str">
            <v>m</v>
          </cell>
          <cell r="F174">
            <v>1.56</v>
          </cell>
          <cell r="G174">
            <v>0</v>
          </cell>
        </row>
        <row r="175">
          <cell r="B175" t="str">
            <v>18.19.050</v>
          </cell>
          <cell r="C175" t="str">
            <v>Cabo de cobre (1 condutor), têmpera mole, encordoamento classe 2, isolamento de PVC - Flame Resistant - 70 C, 0,6 / 1 Kv, cobertura de PVC-ST 1, Foremax ou similar, S.M. - 10,0 mm², inclusive instalação em eletroduto.</v>
          </cell>
          <cell r="D175" t="str">
            <v>m</v>
          </cell>
          <cell r="F175">
            <v>2.06</v>
          </cell>
          <cell r="G175">
            <v>0</v>
          </cell>
        </row>
        <row r="176">
          <cell r="B176" t="str">
            <v>18.19.060</v>
          </cell>
          <cell r="C176" t="str">
            <v>Cabo de cobre (1 condutor), têmpera mole, encordoamento classe 2, isolamento de PVC - Flame Resistant - 70 C, 0,6 / 1 Kv, cobertura de PVC-ST 1, Foremax ou similar, S.M. - 16,0 mm², inclusive instalação em eletroduto.</v>
          </cell>
          <cell r="D176" t="str">
            <v>m</v>
          </cell>
          <cell r="F176">
            <v>2.9</v>
          </cell>
          <cell r="G176">
            <v>0</v>
          </cell>
        </row>
        <row r="177">
          <cell r="B177" t="str">
            <v>18.19.065</v>
          </cell>
          <cell r="C177" t="str">
            <v>Dec., de piso cimentado.</v>
          </cell>
          <cell r="F177">
            <v>9.1</v>
          </cell>
          <cell r="G177">
            <v>0</v>
          </cell>
        </row>
        <row r="178">
          <cell r="B178" t="str">
            <v>18.19.070</v>
          </cell>
          <cell r="C178" t="str">
            <v>Cabo de cobre (1 condutor), têmpera mole, encordoamento classe 2, isolamento de PVC - Flame Resistant - 70 C, 0,6 / 1 Kv, cobertura de PVC-ST 1, Foremax ou similar, S.M. - 25,0 mm², inclusive instalação em eletroduto.</v>
          </cell>
          <cell r="D178" t="str">
            <v>m</v>
          </cell>
          <cell r="F178">
            <v>3.85</v>
          </cell>
          <cell r="G178">
            <v>0</v>
          </cell>
        </row>
        <row r="179">
          <cell r="B179" t="str">
            <v>18.19.080</v>
          </cell>
          <cell r="C179" t="str">
            <v>Cabo de cobre (1 condutor), têmpera mole, encordoamento classe 2, isolamento de PVC - Flame Resistant - 70 C, 0,6 / 1 Kv, cobertura de PVC-ST 1, Foremax ou similar, S.M. - 35,0 mm², inclusive instalação em eletroduto.</v>
          </cell>
          <cell r="D179" t="str">
            <v>m</v>
          </cell>
          <cell r="F179">
            <v>4.91</v>
          </cell>
          <cell r="G179">
            <v>0</v>
          </cell>
        </row>
        <row r="180">
          <cell r="B180" t="str">
            <v>18.19.085</v>
          </cell>
          <cell r="C180" t="str">
            <v>Cabo de Cobre  com isolamento termoplástico para ligação dos postes, com 4,0 mm² - 28 A, inclusive instalação em eletroduto.</v>
          </cell>
          <cell r="D180" t="str">
            <v>m</v>
          </cell>
          <cell r="F180">
            <v>0.8</v>
          </cell>
          <cell r="G180">
            <v>0</v>
          </cell>
        </row>
        <row r="182">
          <cell r="B182" t="str">
            <v>18.20</v>
          </cell>
        </row>
        <row r="183">
          <cell r="B183" t="str">
            <v>18.20.010</v>
          </cell>
          <cell r="C183" t="str">
            <v>Disjuntor monopolar termomagnético até 30 A, 220 V, Eletromar ou similar, inclusive instalação em quadro de distribuição.</v>
          </cell>
          <cell r="D183" t="str">
            <v>un</v>
          </cell>
          <cell r="F183">
            <v>6.01</v>
          </cell>
          <cell r="G183">
            <v>0</v>
          </cell>
        </row>
        <row r="184">
          <cell r="B184" t="str">
            <v>18.20.020</v>
          </cell>
          <cell r="C184" t="str">
            <v>Disjuntor monopolar termomagnético até 35 a 50A, 220 V, Eletromar ou similar, inclusive instalação em quadro de distribuição.</v>
          </cell>
          <cell r="D184" t="str">
            <v>un</v>
          </cell>
          <cell r="F184">
            <v>8.06</v>
          </cell>
          <cell r="G184">
            <v>0</v>
          </cell>
        </row>
        <row r="185">
          <cell r="B185" t="str">
            <v>18.20.030</v>
          </cell>
          <cell r="C185" t="str">
            <v>Disjuntor tripolar termomagnético até 50 A 380, 220 V, Eletromar ou similar, inclusive instalação em quadro de distribuição.</v>
          </cell>
          <cell r="D185" t="str">
            <v>un</v>
          </cell>
          <cell r="F185">
            <v>30.85</v>
          </cell>
          <cell r="G185">
            <v>0</v>
          </cell>
        </row>
        <row r="186">
          <cell r="B186" t="str">
            <v>18.20.040</v>
          </cell>
          <cell r="C186" t="str">
            <v>Disjuntor tripolar termomagnético até 60 a 100 A, 380 V, Eletromar ou similar, inclusive instalação em quadro de distribuição.</v>
          </cell>
          <cell r="D186" t="str">
            <v>un</v>
          </cell>
          <cell r="F186">
            <v>45.39</v>
          </cell>
          <cell r="G186">
            <v>0</v>
          </cell>
        </row>
        <row r="187">
          <cell r="B187" t="str">
            <v>18.20.050</v>
          </cell>
          <cell r="C187" t="str">
            <v>Disjuntor tripolar termomagnético até 120 a 150 A, 380 V, Eletromar ou similar, inclusive instalação em quadro de distribuição.</v>
          </cell>
          <cell r="D187" t="str">
            <v>un</v>
          </cell>
          <cell r="F187">
            <v>115.39</v>
          </cell>
          <cell r="G187">
            <v>0</v>
          </cell>
        </row>
        <row r="188">
          <cell r="B188" t="str">
            <v>18.20.055</v>
          </cell>
          <cell r="C188" t="str">
            <v>Fornecimento e colocação de disjuntor 15 A.</v>
          </cell>
          <cell r="D188" t="str">
            <v>un</v>
          </cell>
          <cell r="F188">
            <v>7.67</v>
          </cell>
        </row>
        <row r="189">
          <cell r="B189" t="str">
            <v>18.20.056</v>
          </cell>
          <cell r="C189" t="str">
            <v>Fornecimento e colocação de disjuntor 50 A.</v>
          </cell>
          <cell r="D189" t="str">
            <v>un</v>
          </cell>
          <cell r="F189">
            <v>10.27</v>
          </cell>
        </row>
        <row r="190">
          <cell r="B190" t="str">
            <v>18.20.057</v>
          </cell>
          <cell r="C190" t="str">
            <v>Fornecimento e colocação de disjuntor tripolar 150 A (quadro de medição).</v>
          </cell>
          <cell r="D190" t="str">
            <v>un</v>
          </cell>
          <cell r="F190">
            <v>149.04</v>
          </cell>
        </row>
        <row r="192">
          <cell r="B192" t="str">
            <v>18.21</v>
          </cell>
        </row>
        <row r="193">
          <cell r="B193" t="str">
            <v>18.21.010</v>
          </cell>
          <cell r="C193" t="str">
            <v xml:space="preserve">Quadro de distribuição metálico de embutir, com barramento de neutro tipo com 600, eletromar ou similar, para até 6 circuitos momopolares, com sobretampa articulada provida de visor transparente, inclusive instalação. </v>
          </cell>
          <cell r="D193" t="str">
            <v>un</v>
          </cell>
          <cell r="F193">
            <v>49.2</v>
          </cell>
          <cell r="G193">
            <v>0</v>
          </cell>
        </row>
        <row r="194">
          <cell r="B194" t="str">
            <v>18.21.020</v>
          </cell>
          <cell r="C194" t="str">
            <v xml:space="preserve">Quadro de distribuição metálico de embutir, com barramento de neutro tipo com 600, eletromar ou similar, para até 8 circuitos momopolares, com sobretampa articulada provida de visor transparente, inclusive instalação. </v>
          </cell>
          <cell r="D194" t="str">
            <v>un</v>
          </cell>
          <cell r="F194">
            <v>52.3</v>
          </cell>
          <cell r="G194">
            <v>0</v>
          </cell>
        </row>
        <row r="196">
          <cell r="B196" t="str">
            <v>18.21.150</v>
          </cell>
          <cell r="C196" t="str">
            <v xml:space="preserve">Quadro de distribuição metálico de embutir, com barramento, chave geral e placa neutro ref. QDETN-12, Cemar ou similar, para até 12 circuitos momopolares, com porta, inclusive instalação. </v>
          </cell>
          <cell r="D196" t="str">
            <v>un</v>
          </cell>
          <cell r="F196">
            <v>50.64</v>
          </cell>
          <cell r="G196">
            <v>0</v>
          </cell>
        </row>
        <row r="197">
          <cell r="B197" t="str">
            <v>18.21.030</v>
          </cell>
          <cell r="C197" t="str">
            <v xml:space="preserve">Quadro de distribuição metálico de embutir, com barramento, chave geral e placa neutro tipo PQR 15 C, eletromar ou similar, para até 15 circuitos momopolares, com porta e trinco, inclusive instalação. </v>
          </cell>
          <cell r="D197" t="str">
            <v>un</v>
          </cell>
          <cell r="F197">
            <v>163.95</v>
          </cell>
          <cell r="G197">
            <v>0</v>
          </cell>
        </row>
        <row r="198">
          <cell r="B198" t="str">
            <v>18.21.035</v>
          </cell>
          <cell r="C198" t="str">
            <v xml:space="preserve">Quadro de distribuição metálico de embutir, com barramento, chave geral e placa neutro tipo PQR 18 CA, eletromar ou similar, para até 18 circuitos momopolares, com porta e trinco, inclusive instalação. </v>
          </cell>
          <cell r="D198" t="str">
            <v>un</v>
          </cell>
          <cell r="F198">
            <v>213.95</v>
          </cell>
          <cell r="G198">
            <v>0</v>
          </cell>
        </row>
        <row r="199">
          <cell r="B199" t="str">
            <v>18.21.170</v>
          </cell>
          <cell r="C199" t="str">
            <v xml:space="preserve">Quadro de distribuição metálico de embutir, com barramento, chave geral e placa neutro ref. QDETN-32 Cemar ou similar, para 32 , circuitos momopolares, com porta e trinco, inclusive instalação. </v>
          </cell>
          <cell r="D199" t="str">
            <v>un</v>
          </cell>
          <cell r="F199">
            <v>104.28</v>
          </cell>
          <cell r="G199">
            <v>0</v>
          </cell>
        </row>
        <row r="200">
          <cell r="B200" t="str">
            <v>18.21.045</v>
          </cell>
          <cell r="C200" t="str">
            <v>Luminária tipo globo leitoso completa.</v>
          </cell>
          <cell r="D200" t="str">
            <v>un</v>
          </cell>
          <cell r="F200">
            <v>24.83</v>
          </cell>
        </row>
        <row r="201">
          <cell r="B201" t="str">
            <v>18.21.050</v>
          </cell>
          <cell r="C201" t="str">
            <v xml:space="preserve">Quadro de distribuição metálico de embutir, com barramento, chave geral e placa neutro tipo PQR 30 CA, eletromar ou similar, para 30 , circuitos momopolares, com porta e trinco, inclusive instalação. </v>
          </cell>
          <cell r="D201" t="str">
            <v>un</v>
          </cell>
          <cell r="F201">
            <v>258.60000000000002</v>
          </cell>
          <cell r="G201">
            <v>0</v>
          </cell>
        </row>
        <row r="202">
          <cell r="B202" t="str">
            <v>18.21.060</v>
          </cell>
          <cell r="C202" t="str">
            <v xml:space="preserve">Quadro de distribuição metálico de embutir, sem barramento, tipo QCSP, Gomes ou similar, para até 3 circuitos momopolares, sem porta, inclusive instalação. </v>
          </cell>
          <cell r="D202" t="str">
            <v>un</v>
          </cell>
          <cell r="F202">
            <v>16.18</v>
          </cell>
          <cell r="G202">
            <v>0</v>
          </cell>
        </row>
        <row r="203">
          <cell r="B203" t="str">
            <v>18.21.070</v>
          </cell>
          <cell r="C203" t="str">
            <v xml:space="preserve">Quadro de distribuição metálico de embutir, sem barramento, tipo QCCP, Gomes ou similar, para até 3 circuitos momopolares, com porta, inclusive instalação. </v>
          </cell>
          <cell r="D203" t="str">
            <v>un</v>
          </cell>
          <cell r="F203">
            <v>16.78</v>
          </cell>
          <cell r="G203">
            <v>0</v>
          </cell>
        </row>
        <row r="204">
          <cell r="B204" t="str">
            <v>18.21.080</v>
          </cell>
          <cell r="C204" t="str">
            <v xml:space="preserve">Quadro de distribuição metálico de embutir, sem barramento, tipo QCCP, Gomes ou similar, para até 6 circuitos momopolares, com porta, inclusive instalação. </v>
          </cell>
          <cell r="D204" t="str">
            <v>un</v>
          </cell>
          <cell r="F204">
            <v>19.13</v>
          </cell>
          <cell r="G204">
            <v>0</v>
          </cell>
        </row>
        <row r="205">
          <cell r="B205" t="str">
            <v>18.21.090</v>
          </cell>
          <cell r="C205" t="str">
            <v xml:space="preserve">Quadro de distribuição metálico de embutir, sem barramento, tipo QCCP, Gomes ou similar, para até 12 circuitos momopolares, com porta, inclusive instalação. </v>
          </cell>
          <cell r="D205" t="str">
            <v>un</v>
          </cell>
          <cell r="F205">
            <v>24.78</v>
          </cell>
          <cell r="G205">
            <v>0</v>
          </cell>
        </row>
        <row r="206">
          <cell r="B206" t="str">
            <v>18.21.100</v>
          </cell>
          <cell r="C206" t="str">
            <v xml:space="preserve">Quadro de distribuição metálico de embutir, sem barramento, tipo QCCP, Gomes ou similar, para até 18 circuitos momopolares, com porta, inclusive instalação. </v>
          </cell>
          <cell r="D206" t="str">
            <v>un</v>
          </cell>
          <cell r="F206">
            <v>44.17</v>
          </cell>
          <cell r="G206">
            <v>0</v>
          </cell>
        </row>
        <row r="208">
          <cell r="B208" t="str">
            <v>18.22</v>
          </cell>
        </row>
        <row r="209">
          <cell r="B209" t="str">
            <v>18.22.005</v>
          </cell>
          <cell r="C209" t="str">
            <v>Fornecimento e instalação de módulo de  distribuição com barramento para 300 A.</v>
          </cell>
          <cell r="D209" t="str">
            <v>un</v>
          </cell>
          <cell r="F209">
            <v>1747.73</v>
          </cell>
        </row>
        <row r="210">
          <cell r="B210" t="str">
            <v>18.22.010</v>
          </cell>
          <cell r="C210" t="str">
            <v>Ponto de luz em teto ou parede, incluindo caixa 4 x 4 pol. Tigreflex ou similar, tubulação PVC rígido e fiação, até o quadro de distribuição.</v>
          </cell>
          <cell r="D210" t="str">
            <v>pt</v>
          </cell>
          <cell r="F210">
            <v>18.059999999999999</v>
          </cell>
          <cell r="G210">
            <v>0</v>
          </cell>
        </row>
        <row r="211">
          <cell r="B211" t="str">
            <v>18.22.015</v>
          </cell>
          <cell r="C211" t="str">
            <v>Recuperação do quadro de medição existente (substação área)</v>
          </cell>
          <cell r="D211" t="str">
            <v>un</v>
          </cell>
          <cell r="F211">
            <v>251.95</v>
          </cell>
        </row>
        <row r="212">
          <cell r="B212" t="str">
            <v>18.22.016</v>
          </cell>
          <cell r="C212" t="str">
            <v>Fornecimento e colocação de cabo 50 mm² (substação ao módulo de distribuição)</v>
          </cell>
          <cell r="D212" t="str">
            <v>m</v>
          </cell>
          <cell r="F212">
            <v>9.75</v>
          </cell>
        </row>
        <row r="213">
          <cell r="B213" t="str">
            <v>18.22.020</v>
          </cell>
          <cell r="C213" t="str">
            <v>Ponto de interruptor de uma secção, Pial ou similar, inclusive tubulação PVC rígido, fiação, caixa 4 x 2 pol., Tigreflex ou similar placa e demais acessórios, até o ponto de luz.</v>
          </cell>
          <cell r="D213" t="str">
            <v>pt</v>
          </cell>
          <cell r="F213">
            <v>16.62</v>
          </cell>
          <cell r="G213">
            <v>0</v>
          </cell>
        </row>
        <row r="214">
          <cell r="B214" t="str">
            <v>18.22.030</v>
          </cell>
          <cell r="C214" t="str">
            <v>Ponto de interruptor de 2 secções, Pial ou similar, inclusive tubulação PVC rígido, fiação, caixa 4 x 2 pol., Tigreflex ou similar, placa e demais acessórios, até o ponto de luz.</v>
          </cell>
          <cell r="D214" t="str">
            <v>pt</v>
          </cell>
          <cell r="F214">
            <v>24.04</v>
          </cell>
          <cell r="G214">
            <v>0</v>
          </cell>
        </row>
        <row r="215">
          <cell r="B215" t="str">
            <v>18.22.040</v>
          </cell>
          <cell r="C215" t="str">
            <v>Ponto de interruptor de 3 secções, Pial ou similar, inclusive tubulação PVC rígido, fiação, caixa 4 x 2 pol., Tigreflex ou similar, placa e demais acessórios, até o ponto de luz.</v>
          </cell>
          <cell r="D215" t="str">
            <v>pt</v>
          </cell>
          <cell r="F215">
            <v>29.36</v>
          </cell>
          <cell r="G215">
            <v>0</v>
          </cell>
        </row>
        <row r="216">
          <cell r="B216" t="str">
            <v>18.22.050</v>
          </cell>
          <cell r="C216" t="str">
            <v>Ponto de interruptor Three-Way, Pial ou similar, inclusive tubulação PVC rígido, fiação, caixa 4 x 2 pol., Tigreflex ou similar, placa e demais acessórios, até o ponto de luz.</v>
          </cell>
          <cell r="D216" t="str">
            <v>pt</v>
          </cell>
          <cell r="F216">
            <v>47.79</v>
          </cell>
          <cell r="G216">
            <v>0</v>
          </cell>
        </row>
        <row r="217">
          <cell r="B217" t="str">
            <v>18.22.060</v>
          </cell>
          <cell r="C217" t="str">
            <v>Ponto de tomada universal (2P+1 T), Pial ou similar, inclusive tubulação PVC rígido, fiação, caixa 4 x 2 pol., Tigreflex ou similar, placa e demais acessórios, até o ponto de luz ou quadro de distribuição.</v>
          </cell>
          <cell r="D217" t="str">
            <v>pt</v>
          </cell>
          <cell r="F217">
            <v>29.94</v>
          </cell>
          <cell r="G217">
            <v>0</v>
          </cell>
        </row>
        <row r="218">
          <cell r="B218" t="str">
            <v>18.22.070</v>
          </cell>
          <cell r="C218" t="str">
            <v>Ponto de tomada universal (2P+1 T), Pial ou similar para 2000 W, inclusive tubulação PVC rígido, fiação, caixa 4 x 2 pol., Tigreflex ou similar, placa e demais acessórios, até o ponto de luz ou quadro de distribuição.</v>
          </cell>
          <cell r="D218" t="str">
            <v>pt</v>
          </cell>
          <cell r="F218">
            <v>44.67</v>
          </cell>
          <cell r="G218">
            <v>0</v>
          </cell>
        </row>
        <row r="219">
          <cell r="B219" t="str">
            <v>18.22.080</v>
          </cell>
          <cell r="C219" t="str">
            <v>Ponto de tomada para ar-condicionado com conjunto tipo Arstop ou similar, em caixa Tigreflex ou similar 4 x 4 pol., com placa, tomada tripolar para pino chato e disjuntor termomagnético de 25 A, inclusive tubulação de PVC rígido, fiação, aterramento e dem</v>
          </cell>
          <cell r="D219" t="str">
            <v>pt</v>
          </cell>
          <cell r="F219">
            <v>56.86</v>
          </cell>
          <cell r="G219">
            <v>0</v>
          </cell>
        </row>
        <row r="220">
          <cell r="B220" t="str">
            <v>18.22.085</v>
          </cell>
          <cell r="C220" t="str">
            <v xml:space="preserve">Ponto de tomada para ar-condicionado </v>
          </cell>
          <cell r="D220" t="str">
            <v>pt</v>
          </cell>
          <cell r="F220">
            <v>67.260000000000005</v>
          </cell>
        </row>
        <row r="221">
          <cell r="B221" t="str">
            <v>18.22.090</v>
          </cell>
          <cell r="C221" t="str">
            <v>Ponto de tomada para telefone, Pial ou similar, em caixa Tigreflex ou similar 4 x 2 pol., inclusive placa, tubulação de PVC rígido, fiação, caixas de passagem e demais acessórios, até a caixa de distribuição do pavimento.</v>
          </cell>
          <cell r="D221" t="str">
            <v>pt</v>
          </cell>
          <cell r="F221">
            <v>30.89</v>
          </cell>
          <cell r="G221">
            <v>0</v>
          </cell>
        </row>
        <row r="222">
          <cell r="B222" t="str">
            <v>18.22.091</v>
          </cell>
          <cell r="C222" t="str">
            <v>Instalação elétrica</v>
          </cell>
          <cell r="D222" t="str">
            <v>vb</v>
          </cell>
          <cell r="F222">
            <v>232.9</v>
          </cell>
          <cell r="G222">
            <v>0</v>
          </cell>
        </row>
        <row r="223">
          <cell r="B223" t="str">
            <v>18.22.095</v>
          </cell>
          <cell r="C223" t="str">
            <v>Ponto de tomada 220 V convencional.</v>
          </cell>
          <cell r="D223" t="str">
            <v>pt</v>
          </cell>
          <cell r="F223">
            <v>38.92</v>
          </cell>
        </row>
        <row r="224">
          <cell r="B224" t="str">
            <v>18.22.096</v>
          </cell>
          <cell r="C224" t="str">
            <v>Ramal de alimentação para ponto de telefone.</v>
          </cell>
          <cell r="D224" t="str">
            <v>vb</v>
          </cell>
          <cell r="F224">
            <v>413.4</v>
          </cell>
        </row>
        <row r="225">
          <cell r="B225" t="str">
            <v>18.22.100</v>
          </cell>
          <cell r="C225" t="str">
            <v>Ponto de campainha, inclusive caixa, cigarra, botão, espelho, tubulação PVC rígido, fiação e demais acessórios, até quadro de sinalização instalado no posto de enfermagem.</v>
          </cell>
          <cell r="D225" t="str">
            <v>pt</v>
          </cell>
          <cell r="F225">
            <v>44.69</v>
          </cell>
          <cell r="G225">
            <v>0</v>
          </cell>
        </row>
        <row r="226">
          <cell r="B226" t="str">
            <v>18.22.110</v>
          </cell>
          <cell r="C226" t="str">
            <v>Ponto para computador</v>
          </cell>
          <cell r="D226" t="str">
            <v>pt</v>
          </cell>
          <cell r="F226">
            <v>51.5</v>
          </cell>
        </row>
        <row r="228">
          <cell r="B228" t="str">
            <v>18.24</v>
          </cell>
        </row>
        <row r="229">
          <cell r="B229" t="str">
            <v>18.24.005</v>
          </cell>
          <cell r="C229" t="str">
            <v>Luminária tipo sobrepor aberta para 02 lâmpads fluorescente 40 W (calha trapezoidal) completa.</v>
          </cell>
          <cell r="D229" t="str">
            <v>un</v>
          </cell>
          <cell r="F229">
            <v>45.84</v>
          </cell>
        </row>
        <row r="230">
          <cell r="B230" t="str">
            <v>18.24.010</v>
          </cell>
          <cell r="C230" t="str">
            <v>Caixa de passagem subterrânea com dimensões internas 0,40 x 0,40 m, altura 0,60 m, sobre camada de brita com 0,10 m de espessura, pararedes em alvenaria e laje de tampa em concreto armado, inclusive escavaçào, remoção e reaterro.</v>
          </cell>
          <cell r="D230" t="str">
            <v>un</v>
          </cell>
          <cell r="F230">
            <v>19.91</v>
          </cell>
          <cell r="G230">
            <v>0</v>
          </cell>
        </row>
        <row r="231">
          <cell r="B231" t="str">
            <v>18.24.020</v>
          </cell>
          <cell r="C231" t="str">
            <v>Caixa de passagem subterrânea para entrada de rede telefônica, tipo R1 (até 35 pontos), com dimensões internas 0,60 x 0,35 m, altura 0,50 m, paredes em alvenaria, e laje de tampa em concreto armado, inclusive escavação, remoção e reaterro.</v>
          </cell>
          <cell r="D231" t="str">
            <v>un</v>
          </cell>
          <cell r="F231">
            <v>21.87</v>
          </cell>
          <cell r="G231">
            <v>0</v>
          </cell>
        </row>
        <row r="232">
          <cell r="B232" t="str">
            <v>18.24.030</v>
          </cell>
          <cell r="C232" t="str">
            <v>Caixa para ar condicionado</v>
          </cell>
          <cell r="D232" t="str">
            <v>un</v>
          </cell>
          <cell r="F232">
            <v>23.82</v>
          </cell>
        </row>
        <row r="234">
          <cell r="B234" t="str">
            <v>18.25</v>
          </cell>
        </row>
        <row r="235">
          <cell r="B235" t="str">
            <v>18.25.005</v>
          </cell>
          <cell r="C235" t="str">
            <v>Inatalação elétrica.</v>
          </cell>
          <cell r="D235" t="str">
            <v>vb</v>
          </cell>
          <cell r="F235">
            <v>91.2</v>
          </cell>
          <cell r="G235">
            <v>0</v>
          </cell>
        </row>
        <row r="236">
          <cell r="B236" t="str">
            <v>18.25.010</v>
          </cell>
          <cell r="C236" t="str">
            <v>Fornecimento e assentamento de luminária.</v>
          </cell>
          <cell r="D236" t="str">
            <v>un</v>
          </cell>
          <cell r="F236">
            <v>570</v>
          </cell>
          <cell r="G236">
            <v>0</v>
          </cell>
        </row>
        <row r="237">
          <cell r="B237" t="str">
            <v>18.25.020</v>
          </cell>
          <cell r="C237" t="str">
            <v>Luminária tipo sobrepor, aberta, para 2 lâmpadas fluorescente de 20 W, ref. TMS-500 Philips ou similar, inclusive reator alto fator de potência lâmpadas, demais acessórios e instalação.</v>
          </cell>
          <cell r="D237" t="str">
            <v>cj</v>
          </cell>
          <cell r="F237">
            <v>41.36</v>
          </cell>
          <cell r="G237">
            <v>0</v>
          </cell>
        </row>
        <row r="238">
          <cell r="B238" t="str">
            <v>18.25.030</v>
          </cell>
          <cell r="C238" t="str">
            <v>Luminária tipo sobrepor, aberta, para 1 lâmpada fluorescente de 40 W, ref. TMS-500 Philips ou similar, inclusive reator alto fator de potência lâmpadas, demais acessórios e instalação.</v>
          </cell>
          <cell r="D238" t="str">
            <v>cj</v>
          </cell>
          <cell r="F238">
            <v>35.770000000000003</v>
          </cell>
          <cell r="G238">
            <v>0</v>
          </cell>
        </row>
        <row r="239">
          <cell r="B239" t="str">
            <v>18.25.031</v>
          </cell>
          <cell r="C239" t="str">
            <v>Fechadura</v>
          </cell>
          <cell r="D239" t="str">
            <v>un</v>
          </cell>
          <cell r="F239">
            <v>39.9</v>
          </cell>
          <cell r="G239">
            <v>0</v>
          </cell>
        </row>
        <row r="240">
          <cell r="B240" t="str">
            <v>18.25.040</v>
          </cell>
          <cell r="C240" t="str">
            <v>Luminária tipo sobrepor, aberta, para 2 lâmpadas fluorescente de 32 W, ref. TMS-500 Philips ou similar, inclusive reator alto fator de potência lâmpadas, demais acessórios e instalação.</v>
          </cell>
          <cell r="D240" t="str">
            <v>cj</v>
          </cell>
          <cell r="F240">
            <v>51.13</v>
          </cell>
          <cell r="G240">
            <v>0</v>
          </cell>
        </row>
        <row r="241">
          <cell r="B241" t="str">
            <v>18.25.041</v>
          </cell>
          <cell r="C241" t="str">
            <v>Fornecimento e colocação de lâmpada fluorescente de 40 W.</v>
          </cell>
          <cell r="D241" t="str">
            <v>un</v>
          </cell>
          <cell r="F241">
            <v>5.8</v>
          </cell>
          <cell r="G241">
            <v>0</v>
          </cell>
        </row>
        <row r="242">
          <cell r="B242" t="str">
            <v>18.25.042</v>
          </cell>
          <cell r="C242" t="str">
            <v>Fornecimento e colocação de reator de 40 W.</v>
          </cell>
          <cell r="D242" t="str">
            <v>un</v>
          </cell>
          <cell r="F242">
            <v>8.5</v>
          </cell>
          <cell r="G242">
            <v>0</v>
          </cell>
        </row>
        <row r="243">
          <cell r="B243" t="str">
            <v>18.25.043</v>
          </cell>
          <cell r="C243" t="str">
            <v>Fornecimento e colocação de térmico com base.</v>
          </cell>
          <cell r="D243" t="str">
            <v>un</v>
          </cell>
          <cell r="F243">
            <v>1</v>
          </cell>
          <cell r="G243">
            <v>0</v>
          </cell>
        </row>
        <row r="244">
          <cell r="B244" t="str">
            <v>18.25.050</v>
          </cell>
          <cell r="C244" t="str">
            <v>Luminária tipo sobrepor, aberta, para 1 lâmpada fluorescente de 20 W, ref. 211-R A. B. Leão ou similar, inclusive reator alto fator de potência lâmpada, demais acessórios e instalação.</v>
          </cell>
          <cell r="D244" t="str">
            <v>cj</v>
          </cell>
          <cell r="F244">
            <v>22.57</v>
          </cell>
          <cell r="G244">
            <v>0</v>
          </cell>
        </row>
        <row r="245">
          <cell r="B245" t="str">
            <v>18.25.060</v>
          </cell>
          <cell r="C245" t="str">
            <v>Luminária tipo sobrepor, aberta, para 2 lâmpadas fluorescente de 20 W, ref. 211-R A. B. Leão ou similar, inclusive reator alto fator de potência lâmpada, demais acessórios e instalação.</v>
          </cell>
          <cell r="D245" t="str">
            <v>cj</v>
          </cell>
          <cell r="F245">
            <v>33.26</v>
          </cell>
          <cell r="G245">
            <v>0</v>
          </cell>
        </row>
        <row r="246">
          <cell r="B246" t="str">
            <v>18.25.070</v>
          </cell>
          <cell r="C246" t="str">
            <v>Luminária tipo sobrepor, aberta, para 1 lâmpada fluorescente de 40 W, ref. 211-R A. B. Leão ou similar, inclusive reator alto fator de potência lâmpada, demais acessórios e instalação.</v>
          </cell>
          <cell r="D246" t="str">
            <v>cj</v>
          </cell>
          <cell r="F246">
            <v>23.67</v>
          </cell>
          <cell r="G246">
            <v>0</v>
          </cell>
        </row>
        <row r="247">
          <cell r="B247" t="str">
            <v>18.25.071</v>
          </cell>
          <cell r="C247" t="str">
            <v>Fornecimento e colocação de lâmpada vapor de mercúrio 250 W.</v>
          </cell>
          <cell r="D247" t="str">
            <v>un</v>
          </cell>
          <cell r="F247">
            <v>16.54</v>
          </cell>
        </row>
        <row r="248">
          <cell r="B248" t="str">
            <v>18.25.080</v>
          </cell>
          <cell r="C248" t="str">
            <v>Luminária tipo sobrepor, aberta, para 2 lâmpadas fluorescente de 40 W, ref. 211-R A. B. Leão ou similar, inclusive reator alto fator de potência lâmpada, demais acessórios e instalação.</v>
          </cell>
          <cell r="D248" t="str">
            <v>cj</v>
          </cell>
          <cell r="F248">
            <v>35.26</v>
          </cell>
          <cell r="G248">
            <v>0</v>
          </cell>
        </row>
        <row r="249">
          <cell r="B249" t="str">
            <v>18.25.082</v>
          </cell>
          <cell r="C249" t="str">
            <v>Conjunto de reator 220 v / 60 HI - 2.000 W</v>
          </cell>
          <cell r="D249" t="str">
            <v>un</v>
          </cell>
        </row>
        <row r="250">
          <cell r="B250" t="str">
            <v>18.25.090</v>
          </cell>
          <cell r="C250" t="str">
            <v>Luminária tipo Drops em globo de vidro leitoso, ref. 515 A.B Leão, ou similar, completa, inclusive lâmpada e instalação.</v>
          </cell>
          <cell r="D250" t="str">
            <v>cj</v>
          </cell>
          <cell r="F250">
            <v>21.26</v>
          </cell>
          <cell r="G250">
            <v>0</v>
          </cell>
        </row>
        <row r="251">
          <cell r="B251" t="str">
            <v>18.25.095</v>
          </cell>
          <cell r="C251" t="str">
            <v>Lâmpada incandescende de 100 W</v>
          </cell>
          <cell r="D251" t="str">
            <v>un</v>
          </cell>
          <cell r="F251">
            <v>1.37</v>
          </cell>
          <cell r="G251">
            <v>0</v>
          </cell>
        </row>
        <row r="252">
          <cell r="B252" t="str">
            <v>18.25.100</v>
          </cell>
          <cell r="C252" t="str">
            <v>Luminária tipo Bedd (Prato), ref. 805 A.B. Leão ou similar, com pendente e suporte, inclusive lâmpada e instalação.</v>
          </cell>
          <cell r="D252" t="str">
            <v>cj</v>
          </cell>
          <cell r="F252">
            <v>30.6</v>
          </cell>
          <cell r="G252">
            <v>0</v>
          </cell>
        </row>
        <row r="253">
          <cell r="B253" t="str">
            <v>18.25.110</v>
          </cell>
          <cell r="C253" t="str">
            <v>Luminária tipo arandela, ref. 403 A.B.Leão ou similar, completa, inclusive lâmpada e instalação.</v>
          </cell>
          <cell r="D253" t="str">
            <v>cj</v>
          </cell>
          <cell r="F253">
            <v>23.41</v>
          </cell>
          <cell r="G253">
            <v>0</v>
          </cell>
        </row>
        <row r="254">
          <cell r="B254" t="str">
            <v>18.25.111</v>
          </cell>
          <cell r="C254" t="str">
            <v>Lâmpada fluorescente universal de 20 W, Phillips ou Osram, inclusive instalação.</v>
          </cell>
          <cell r="D254" t="str">
            <v>un</v>
          </cell>
          <cell r="F254">
            <v>5.5</v>
          </cell>
          <cell r="G254">
            <v>0</v>
          </cell>
        </row>
        <row r="255">
          <cell r="B255" t="str">
            <v>18.25.115</v>
          </cell>
          <cell r="C255" t="str">
            <v>Lâmpada de 40 W.</v>
          </cell>
          <cell r="D255" t="str">
            <v>un</v>
          </cell>
          <cell r="F255">
            <v>5.51</v>
          </cell>
          <cell r="G255">
            <v>0</v>
          </cell>
        </row>
        <row r="256">
          <cell r="B256" t="str">
            <v>18.25.116</v>
          </cell>
          <cell r="C256" t="str">
            <v>Reator</v>
          </cell>
          <cell r="D256" t="str">
            <v>un</v>
          </cell>
          <cell r="F256">
            <v>8.07</v>
          </cell>
          <cell r="G256">
            <v>0</v>
          </cell>
        </row>
        <row r="257">
          <cell r="B257" t="str">
            <v>18.25.117</v>
          </cell>
          <cell r="C257" t="str">
            <v>Reator com lâmpada a vapor de mercúrio.</v>
          </cell>
          <cell r="D257" t="str">
            <v>un</v>
          </cell>
          <cell r="F257">
            <v>54.54</v>
          </cell>
          <cell r="G257">
            <v>0</v>
          </cell>
        </row>
        <row r="258">
          <cell r="B258" t="str">
            <v>18.25.118</v>
          </cell>
          <cell r="C258" t="str">
            <v>Reator para lâmpada fluorescente de 40 W, Phillips ou Osram, inclusive instalação.</v>
          </cell>
          <cell r="D258" t="str">
            <v>un</v>
          </cell>
          <cell r="G258">
            <v>0</v>
          </cell>
        </row>
        <row r="259">
          <cell r="B259" t="str">
            <v>18.25.117</v>
          </cell>
          <cell r="C259" t="str">
            <v>Reator exter.408/E AB Leào ou similar, completo com lâmpada a vapor de mercúrio de 250 m, reator de potência instalações e acessórios correspondentes</v>
          </cell>
          <cell r="D259" t="str">
            <v>un</v>
          </cell>
          <cell r="F259">
            <v>62.18</v>
          </cell>
        </row>
        <row r="260">
          <cell r="B260" t="str">
            <v>18.25.119</v>
          </cell>
          <cell r="C260" t="str">
            <v>Luminária tipo tartaruga.</v>
          </cell>
          <cell r="D260" t="str">
            <v>cj</v>
          </cell>
        </row>
        <row r="261">
          <cell r="B261" t="str">
            <v>18.25.120</v>
          </cell>
          <cell r="C261" t="str">
            <v>Luminária de jardim.</v>
          </cell>
          <cell r="D261" t="str">
            <v>cj</v>
          </cell>
          <cell r="F261">
            <v>75</v>
          </cell>
        </row>
        <row r="262">
          <cell r="B262" t="str">
            <v>18.25.130</v>
          </cell>
          <cell r="C262" t="str">
            <v>Luminária tipo Stop, ref. 401 - P A.B. Leão ou similar, completa, inclusive lâmpada e instalção.</v>
          </cell>
          <cell r="D262" t="str">
            <v>cj</v>
          </cell>
          <cell r="F262">
            <v>11.54</v>
          </cell>
          <cell r="G262">
            <v>0</v>
          </cell>
        </row>
        <row r="263">
          <cell r="B263" t="str">
            <v>18.25.140</v>
          </cell>
          <cell r="C263" t="str">
            <v xml:space="preserve">Refletor externo ref. 408 / E A.B. Leão ou similar, completo,  inclusive lâmpada e instalação. </v>
          </cell>
          <cell r="D263" t="str">
            <v>cj</v>
          </cell>
          <cell r="F263">
            <v>30.6</v>
          </cell>
          <cell r="G263">
            <v>0</v>
          </cell>
        </row>
        <row r="264">
          <cell r="B264" t="str">
            <v>18.25.145</v>
          </cell>
          <cell r="C264" t="str">
            <v>Fornecimento e colocação de refletor externo DN 30, inclusive ponto de luz.</v>
          </cell>
          <cell r="D264" t="str">
            <v>cj</v>
          </cell>
          <cell r="F264">
            <v>96.24</v>
          </cell>
        </row>
        <row r="265">
          <cell r="B265" t="str">
            <v>18.25.170</v>
          </cell>
          <cell r="C265" t="str">
            <v>Luminária para lâmpada a vapor de mercúrio de 125 W, ref. ABL 50 / F A.B. Leão ou similar, completa, inclusive branco, lâmpada, reator alto de potência e instalação.</v>
          </cell>
          <cell r="D265" t="str">
            <v>cj</v>
          </cell>
          <cell r="F265">
            <v>109.45</v>
          </cell>
          <cell r="G265">
            <v>0</v>
          </cell>
        </row>
        <row r="266">
          <cell r="B266" t="str">
            <v>18.25.180</v>
          </cell>
          <cell r="C266" t="str">
            <v>Luminária para lâmpada a vapor de mercúrio de 250 W, ref. ABL 50 / F A.B. Leão ou similar, completa, inclusive braço, lâmpada, reator alto fator de potência e instalação.</v>
          </cell>
          <cell r="D266" t="str">
            <v>cj</v>
          </cell>
          <cell r="F266">
            <v>202.97</v>
          </cell>
          <cell r="G266">
            <v>0</v>
          </cell>
        </row>
        <row r="267">
          <cell r="B267" t="str">
            <v>18.25.183</v>
          </cell>
          <cell r="C267" t="str">
            <v>Galpão industrial simples</v>
          </cell>
          <cell r="D267" t="str">
            <v>vb</v>
          </cell>
          <cell r="F267">
            <v>1219.8</v>
          </cell>
          <cell r="G267">
            <v>0</v>
          </cell>
        </row>
        <row r="268">
          <cell r="B268" t="str">
            <v>18.25.184</v>
          </cell>
          <cell r="C268" t="str">
            <v>Escultura</v>
          </cell>
          <cell r="D268" t="str">
            <v>vb</v>
          </cell>
          <cell r="F268">
            <v>2089.9899999999998</v>
          </cell>
          <cell r="G268">
            <v>0</v>
          </cell>
        </row>
        <row r="269">
          <cell r="B269" t="str">
            <v>18.25.185</v>
          </cell>
          <cell r="C269" t="str">
            <v>Idenização de barraca de tábua.</v>
          </cell>
          <cell r="D269" t="str">
            <v>vb</v>
          </cell>
          <cell r="F269">
            <v>894.9</v>
          </cell>
          <cell r="G269">
            <v>0</v>
          </cell>
        </row>
        <row r="270">
          <cell r="B270" t="str">
            <v>18.25.186</v>
          </cell>
          <cell r="C270" t="str">
            <v xml:space="preserve">Idenização de barraca </v>
          </cell>
          <cell r="D270" t="str">
            <v>vb</v>
          </cell>
          <cell r="F270">
            <v>1281.3599999999999</v>
          </cell>
          <cell r="G270">
            <v>0</v>
          </cell>
        </row>
        <row r="271">
          <cell r="B271" t="str">
            <v>18.25.187</v>
          </cell>
          <cell r="C271" t="str">
            <v>Desapropriação de terreno e edificações.</v>
          </cell>
          <cell r="D271" t="str">
            <v>vb</v>
          </cell>
          <cell r="F271">
            <v>3251755</v>
          </cell>
          <cell r="G271">
            <v>0</v>
          </cell>
        </row>
        <row r="272">
          <cell r="B272" t="str">
            <v>18.25.188</v>
          </cell>
          <cell r="C272" t="str">
            <v>Grelha de ferro</v>
          </cell>
          <cell r="D272" t="str">
            <v>vb</v>
          </cell>
          <cell r="F272">
            <v>1432.27</v>
          </cell>
          <cell r="G272">
            <v>0</v>
          </cell>
        </row>
        <row r="273">
          <cell r="B273" t="str">
            <v>18.25.190</v>
          </cell>
          <cell r="C273" t="str">
            <v>Luminária para lâmpada a vapor de mercúrio de 125 W, ref. ABL 50 / A.B. Leão ou similar, completa, inclusive braço, lâmpada, reator alto fator de potência e instalação.</v>
          </cell>
          <cell r="D273" t="str">
            <v>cj</v>
          </cell>
          <cell r="F273">
            <v>99.95</v>
          </cell>
          <cell r="G273">
            <v>0</v>
          </cell>
        </row>
        <row r="274">
          <cell r="B274" t="str">
            <v>18.25.200</v>
          </cell>
          <cell r="C274" t="str">
            <v>Luminária para lâmpada a vapor de mercúrio de 250 W, ref. ABL 50 / A.B. Leão ou similar, completa, inclusive braço, lâmpada, reator alto fator de potência e instalação.</v>
          </cell>
          <cell r="D274" t="str">
            <v>cj</v>
          </cell>
          <cell r="F274">
            <v>113.35</v>
          </cell>
          <cell r="G274">
            <v>0</v>
          </cell>
        </row>
        <row r="275">
          <cell r="B275" t="str">
            <v>18.25.210</v>
          </cell>
          <cell r="C275" t="str">
            <v>Luminária para lâmpada a vapor de mercúrio de 400 W, ref. ABL 50 / 400 A.B. Leão ou similar, completa, inclusive braço, lâmpada, reator alto fator de potência e instalação.</v>
          </cell>
          <cell r="D275" t="str">
            <v>un</v>
          </cell>
          <cell r="F275">
            <v>176.95</v>
          </cell>
          <cell r="G275">
            <v>0</v>
          </cell>
        </row>
        <row r="276">
          <cell r="B276" t="str">
            <v>18.25.211</v>
          </cell>
          <cell r="C276" t="str">
            <v>Projetor com uma lâmpada de vapor metálico de 2.000 W</v>
          </cell>
          <cell r="D276" t="str">
            <v>un</v>
          </cell>
        </row>
        <row r="278">
          <cell r="B278" t="str">
            <v>18.26</v>
          </cell>
        </row>
        <row r="279">
          <cell r="B279" t="str">
            <v>18.26.010</v>
          </cell>
          <cell r="C279" t="str">
            <v>Assentamento de haste de aterramento de 5/8" x 2,40 m Copperweld ou similar, com conector paralelo e parafusos (inclusive o fornecimento do material).</v>
          </cell>
          <cell r="D279" t="str">
            <v>un</v>
          </cell>
          <cell r="F279">
            <v>19.190000000000001</v>
          </cell>
          <cell r="G279">
            <v>0</v>
          </cell>
        </row>
        <row r="280">
          <cell r="B280" t="str">
            <v>18.26.020</v>
          </cell>
          <cell r="C280" t="str">
            <v xml:space="preserve">Assentamento de bengala de PVC rígido de 3/4 pol., marca Tigre ou similar, inclusive rasgo em alvenaria e fornecimento do material. </v>
          </cell>
          <cell r="D280" t="str">
            <v>un</v>
          </cell>
          <cell r="F280">
            <v>10.37</v>
          </cell>
          <cell r="G280">
            <v>0</v>
          </cell>
        </row>
        <row r="281">
          <cell r="B281" t="str">
            <v>18.26.025</v>
          </cell>
          <cell r="C281" t="str">
            <v>Assentamento de bengala 1".</v>
          </cell>
          <cell r="D281" t="str">
            <v>un</v>
          </cell>
          <cell r="F281">
            <v>8.4600000000000009</v>
          </cell>
          <cell r="G281">
            <v>0</v>
          </cell>
        </row>
        <row r="282">
          <cell r="B282" t="str">
            <v>18.26.030</v>
          </cell>
          <cell r="C282" t="str">
            <v>Assentamento de chave de boia automática, 15 A, superior ou inferior marca lenz ou similar (inclusive o fornecimento do material).</v>
          </cell>
          <cell r="D282" t="str">
            <v>un</v>
          </cell>
          <cell r="F282">
            <v>16.21</v>
          </cell>
          <cell r="G282">
            <v>0</v>
          </cell>
        </row>
        <row r="283">
          <cell r="B283" t="str">
            <v>18.26.040</v>
          </cell>
          <cell r="C283" t="str">
            <v>Assentamento de chave reversora blindada 30 A, 500 V, Eletromar ou similar (inclusive o fornecimento do material).</v>
          </cell>
          <cell r="D283" t="str">
            <v>un</v>
          </cell>
          <cell r="F283">
            <v>53.26</v>
          </cell>
          <cell r="G283">
            <v>0</v>
          </cell>
        </row>
        <row r="284">
          <cell r="B284" t="str">
            <v>18.26.045</v>
          </cell>
          <cell r="C284" t="str">
            <v>Assentamento de chave reversora blindada 30 A, 250 V, Eletromar ou similar (inclusive o fornecimento do material).</v>
          </cell>
          <cell r="D284" t="str">
            <v>un</v>
          </cell>
          <cell r="F284">
            <v>49.58</v>
          </cell>
          <cell r="G284">
            <v>0</v>
          </cell>
        </row>
        <row r="285">
          <cell r="B285" t="str">
            <v>18.26.050</v>
          </cell>
          <cell r="C285" t="str">
            <v>Assentamento de chave magnético guarda-motor até 7,5 cv, Eletromar ou similar (inclusive fornecimento do material)</v>
          </cell>
          <cell r="D285" t="str">
            <v>un</v>
          </cell>
          <cell r="F285">
            <v>140.63</v>
          </cell>
          <cell r="G285">
            <v>0</v>
          </cell>
        </row>
        <row r="286">
          <cell r="B286" t="str">
            <v>18.26.060</v>
          </cell>
          <cell r="C286" t="str">
            <v>Assentamento de chave magnética de 2 x 30 A para comando de iluminação pública, acionada para rele foto-elétrico NA, 220 V, 60 HZ, tipo lux control modelo CIP - F / 70, (inclusive fornecimento do material).</v>
          </cell>
          <cell r="D286" t="str">
            <v>un</v>
          </cell>
          <cell r="F286">
            <v>198.6</v>
          </cell>
          <cell r="G286">
            <v>0</v>
          </cell>
        </row>
        <row r="287">
          <cell r="B287" t="str">
            <v>18.26.065</v>
          </cell>
          <cell r="C287" t="str">
            <v>Fornecimento e colocação de braçadeiras para fixação dos eletrodutos.</v>
          </cell>
          <cell r="D287" t="str">
            <v>un</v>
          </cell>
          <cell r="F287">
            <v>1.43</v>
          </cell>
        </row>
        <row r="288">
          <cell r="B288" t="str">
            <v>18.26.070</v>
          </cell>
          <cell r="C288" t="str">
            <v>Lixeira.</v>
          </cell>
          <cell r="D288" t="str">
            <v>un</v>
          </cell>
          <cell r="F288">
            <v>12.88</v>
          </cell>
        </row>
        <row r="289">
          <cell r="B289" t="str">
            <v>18.26.071</v>
          </cell>
          <cell r="C289" t="str">
            <v>Confecção de lixeira em fibra Gless</v>
          </cell>
          <cell r="D289" t="str">
            <v>un</v>
          </cell>
          <cell r="F289">
            <v>76.87</v>
          </cell>
        </row>
        <row r="290">
          <cell r="B290" t="str">
            <v>18.26.072</v>
          </cell>
          <cell r="C290" t="str">
            <v>Colocação de calha em PVC para proteção de instalação elétrica aparente.</v>
          </cell>
          <cell r="D290" t="str">
            <v>m</v>
          </cell>
          <cell r="F290">
            <v>1.29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B1"/>
        </row>
      </sheetData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DD303-2FFE-4110-8A2A-0EE25C79B2A8}">
  <sheetPr>
    <tabColor rgb="FF92D050"/>
  </sheetPr>
  <dimension ref="A1:S383"/>
  <sheetViews>
    <sheetView tabSelected="1" view="pageBreakPreview" zoomScaleNormal="100" zoomScaleSheetLayoutView="100" workbookViewId="0">
      <selection activeCell="D375" sqref="D375"/>
    </sheetView>
  </sheetViews>
  <sheetFormatPr defaultColWidth="14.44140625" defaultRowHeight="15.6"/>
  <cols>
    <col min="1" max="1" width="7.5546875" style="183" customWidth="1"/>
    <col min="2" max="2" width="14.33203125" style="178" customWidth="1"/>
    <col min="3" max="3" width="10.5546875" style="178" customWidth="1"/>
    <col min="4" max="4" width="51.33203125" style="178" customWidth="1"/>
    <col min="5" max="5" width="5.44140625" style="178" customWidth="1"/>
    <col min="6" max="6" width="9.6640625" style="178" customWidth="1"/>
    <col min="7" max="8" width="11" style="178" customWidth="1"/>
    <col min="9" max="9" width="13.5546875" style="178" bestFit="1" customWidth="1"/>
    <col min="10" max="10" width="5.44140625" style="240" customWidth="1"/>
    <col min="11" max="11" width="13.88671875" style="218" customWidth="1"/>
    <col min="12" max="12" width="14.33203125" style="218" bestFit="1" customWidth="1"/>
    <col min="13" max="13" width="11.44140625" style="178" customWidth="1"/>
    <col min="14" max="17" width="11.33203125" style="178" customWidth="1"/>
    <col min="18" max="19" width="9.109375" style="178" customWidth="1"/>
    <col min="20" max="16384" width="14.44140625" style="178"/>
  </cols>
  <sheetData>
    <row r="1" spans="1:19" s="31" customFormat="1">
      <c r="A1" s="269" t="s">
        <v>1057</v>
      </c>
      <c r="B1" s="270"/>
      <c r="C1" s="270"/>
      <c r="D1" s="270"/>
      <c r="E1" s="270"/>
      <c r="F1" s="270"/>
      <c r="G1" s="270"/>
      <c r="H1" s="270"/>
      <c r="I1" s="271"/>
      <c r="J1" s="37"/>
      <c r="K1" s="29"/>
      <c r="L1" s="29"/>
      <c r="M1" s="30"/>
      <c r="N1" s="30"/>
      <c r="O1" s="30"/>
      <c r="P1" s="30"/>
      <c r="Q1" s="30"/>
      <c r="R1" s="30"/>
      <c r="S1" s="30"/>
    </row>
    <row r="2" spans="1:19" s="31" customFormat="1">
      <c r="A2" s="272"/>
      <c r="B2" s="273"/>
      <c r="C2" s="273"/>
      <c r="D2" s="273"/>
      <c r="E2" s="273"/>
      <c r="F2" s="30"/>
      <c r="G2" s="32"/>
      <c r="H2" s="30"/>
      <c r="I2" s="33"/>
      <c r="J2" s="37"/>
      <c r="K2" s="29"/>
      <c r="L2" s="29"/>
      <c r="M2" s="30"/>
      <c r="N2" s="30"/>
      <c r="O2" s="30"/>
      <c r="P2" s="30"/>
      <c r="Q2" s="30"/>
      <c r="R2" s="30"/>
      <c r="S2" s="30"/>
    </row>
    <row r="3" spans="1:19" s="31" customFormat="1">
      <c r="A3" s="32" t="s">
        <v>918</v>
      </c>
      <c r="B3" s="32"/>
      <c r="C3" s="32"/>
      <c r="D3" s="32"/>
      <c r="E3" s="32"/>
      <c r="F3" s="32"/>
      <c r="G3" s="32"/>
      <c r="H3" s="32"/>
      <c r="I3" s="32"/>
      <c r="J3" s="37"/>
      <c r="K3" s="29"/>
      <c r="L3" s="29"/>
      <c r="M3" s="30"/>
      <c r="N3" s="30"/>
      <c r="O3" s="30"/>
      <c r="P3" s="30"/>
      <c r="Q3" s="30"/>
      <c r="R3" s="30"/>
      <c r="S3" s="30"/>
    </row>
    <row r="4" spans="1:19" s="31" customFormat="1">
      <c r="A4" s="35" t="s">
        <v>919</v>
      </c>
      <c r="B4" s="35"/>
      <c r="C4" s="30"/>
      <c r="D4" s="29"/>
      <c r="E4" s="29"/>
      <c r="F4" s="29"/>
      <c r="G4" s="29"/>
      <c r="H4" s="29"/>
      <c r="I4" s="34"/>
      <c r="J4" s="37"/>
      <c r="K4" s="29"/>
      <c r="L4" s="29"/>
      <c r="M4" s="30"/>
      <c r="N4" s="30"/>
      <c r="O4" s="30"/>
      <c r="P4" s="30"/>
      <c r="Q4" s="30"/>
      <c r="R4" s="30"/>
      <c r="S4" s="30"/>
    </row>
    <row r="5" spans="1:19" s="31" customFormat="1">
      <c r="A5" s="35" t="s">
        <v>1058</v>
      </c>
      <c r="B5" s="35"/>
      <c r="C5" s="30"/>
      <c r="D5" s="29"/>
      <c r="E5" s="29"/>
      <c r="F5" s="29"/>
      <c r="G5" s="29"/>
      <c r="H5" s="29"/>
      <c r="I5" s="34"/>
      <c r="J5" s="37"/>
      <c r="K5" s="29"/>
      <c r="L5" s="29"/>
      <c r="M5" s="30"/>
      <c r="N5" s="30"/>
      <c r="O5" s="30"/>
      <c r="P5" s="30"/>
      <c r="Q5" s="30"/>
      <c r="R5" s="30"/>
      <c r="S5" s="30"/>
    </row>
    <row r="6" spans="1:19" s="31" customFormat="1">
      <c r="A6" s="35" t="s">
        <v>1059</v>
      </c>
      <c r="B6" s="35"/>
      <c r="C6" s="30"/>
      <c r="D6" s="29" t="s">
        <v>848</v>
      </c>
      <c r="E6" s="29"/>
      <c r="F6" s="29"/>
      <c r="G6" s="29"/>
      <c r="H6" s="29"/>
      <c r="I6" s="34"/>
      <c r="J6" s="37"/>
      <c r="K6" s="29"/>
      <c r="L6" s="29"/>
      <c r="M6" s="30"/>
      <c r="N6" s="30"/>
      <c r="O6" s="30"/>
      <c r="P6" s="30"/>
      <c r="Q6" s="30"/>
      <c r="R6" s="30"/>
      <c r="S6" s="30"/>
    </row>
    <row r="7" spans="1:19" s="31" customFormat="1">
      <c r="A7" s="184"/>
      <c r="B7" s="35"/>
      <c r="C7" s="30"/>
      <c r="D7" s="29"/>
      <c r="E7" s="29"/>
      <c r="F7" s="29"/>
      <c r="G7" s="274" t="s">
        <v>210</v>
      </c>
      <c r="H7" s="275"/>
      <c r="I7" s="36" t="s">
        <v>1060</v>
      </c>
      <c r="J7" s="37"/>
      <c r="K7" s="29"/>
      <c r="L7" s="29"/>
      <c r="M7" s="30"/>
      <c r="N7" s="30"/>
      <c r="O7" s="30"/>
      <c r="P7" s="30"/>
      <c r="Q7" s="30"/>
      <c r="R7" s="30"/>
      <c r="S7" s="30"/>
    </row>
    <row r="8" spans="1:19" s="31" customFormat="1">
      <c r="A8" s="184"/>
      <c r="B8" s="29"/>
      <c r="C8" s="29"/>
      <c r="D8" s="29"/>
      <c r="E8" s="37"/>
      <c r="F8" s="38"/>
      <c r="G8" s="263" t="s">
        <v>0</v>
      </c>
      <c r="H8" s="264"/>
      <c r="I8" s="265"/>
      <c r="J8" s="37"/>
      <c r="K8" s="39" t="s">
        <v>66</v>
      </c>
      <c r="M8" s="30"/>
      <c r="N8" s="30"/>
      <c r="O8" s="30"/>
      <c r="P8" s="30"/>
      <c r="Q8" s="30"/>
      <c r="R8" s="30"/>
      <c r="S8" s="30"/>
    </row>
    <row r="9" spans="1:19" s="31" customFormat="1" ht="31.2">
      <c r="A9" s="40" t="s">
        <v>1</v>
      </c>
      <c r="B9" s="40" t="s">
        <v>2</v>
      </c>
      <c r="C9" s="40" t="s">
        <v>3</v>
      </c>
      <c r="D9" s="40" t="s">
        <v>4</v>
      </c>
      <c r="E9" s="40" t="s">
        <v>5</v>
      </c>
      <c r="F9" s="42" t="s">
        <v>6</v>
      </c>
      <c r="G9" s="43" t="s">
        <v>7</v>
      </c>
      <c r="H9" s="43" t="s">
        <v>8</v>
      </c>
      <c r="I9" s="43" t="s">
        <v>9</v>
      </c>
      <c r="J9" s="46"/>
      <c r="K9" s="44">
        <f>I377</f>
        <v>0</v>
      </c>
      <c r="M9" s="45"/>
      <c r="N9" s="46"/>
      <c r="O9" s="46"/>
      <c r="P9" s="46"/>
      <c r="Q9" s="46"/>
      <c r="R9" s="46"/>
      <c r="S9" s="46"/>
    </row>
    <row r="10" spans="1:19" s="31" customFormat="1">
      <c r="A10" s="47"/>
      <c r="B10" s="47"/>
      <c r="C10" s="47"/>
      <c r="D10" s="48"/>
      <c r="E10" s="47"/>
      <c r="F10" s="50"/>
      <c r="G10" s="50"/>
      <c r="H10" s="50"/>
      <c r="I10" s="50"/>
      <c r="J10" s="37"/>
      <c r="K10" s="51"/>
      <c r="L10" s="52"/>
      <c r="M10" s="30"/>
      <c r="N10" s="30"/>
      <c r="O10" s="30"/>
      <c r="P10" s="30"/>
      <c r="Q10" s="30"/>
      <c r="R10" s="30"/>
      <c r="S10" s="30"/>
    </row>
    <row r="11" spans="1:19" s="31" customFormat="1" ht="31.2">
      <c r="A11" s="53" t="s">
        <v>10</v>
      </c>
      <c r="B11" s="53"/>
      <c r="C11" s="53"/>
      <c r="D11" s="224" t="s">
        <v>920</v>
      </c>
      <c r="E11" s="53"/>
      <c r="F11" s="54"/>
      <c r="G11" s="54"/>
      <c r="H11" s="54"/>
      <c r="I11" s="54">
        <f>SUM(I13+I23+I29+I53+I91+I103+I122+I126+I130+I138+I150+I159+I201+I226+I234+I249+I255+I301+I311+I324)</f>
        <v>0</v>
      </c>
      <c r="J11" s="55"/>
      <c r="K11" s="54" t="str">
        <f>A11</f>
        <v>I</v>
      </c>
      <c r="L11" s="55"/>
      <c r="M11" s="56"/>
      <c r="N11" s="56"/>
      <c r="O11" s="56"/>
      <c r="P11" s="56"/>
      <c r="Q11" s="56"/>
      <c r="R11" s="56"/>
      <c r="S11" s="56"/>
    </row>
    <row r="12" spans="1:19" s="31" customFormat="1">
      <c r="A12" s="47"/>
      <c r="B12" s="47"/>
      <c r="C12" s="47"/>
      <c r="D12" s="48"/>
      <c r="E12" s="47"/>
      <c r="F12" s="50"/>
      <c r="G12" s="50"/>
      <c r="H12" s="50"/>
      <c r="I12" s="50"/>
      <c r="J12" s="37"/>
      <c r="K12" s="49"/>
      <c r="L12" s="29"/>
      <c r="M12" s="30"/>
      <c r="N12" s="30"/>
      <c r="O12" s="30"/>
      <c r="P12" s="30"/>
      <c r="Q12" s="30"/>
      <c r="R12" s="30"/>
      <c r="S12" s="30"/>
    </row>
    <row r="13" spans="1:19" s="31" customFormat="1">
      <c r="A13" s="57" t="s">
        <v>11</v>
      </c>
      <c r="B13" s="58"/>
      <c r="C13" s="58"/>
      <c r="D13" s="59" t="s">
        <v>12</v>
      </c>
      <c r="E13" s="58"/>
      <c r="F13" s="60"/>
      <c r="G13" s="60"/>
      <c r="H13" s="60"/>
      <c r="I13" s="60">
        <f>SUM(I14:I22)</f>
        <v>0</v>
      </c>
      <c r="J13" s="228" t="str">
        <f>A13</f>
        <v>1.0</v>
      </c>
      <c r="K13" s="60"/>
      <c r="L13" s="61"/>
      <c r="M13" s="61"/>
      <c r="N13" s="62"/>
      <c r="O13" s="62"/>
      <c r="P13" s="62"/>
      <c r="Q13" s="62"/>
      <c r="R13" s="62"/>
      <c r="S13" s="62"/>
    </row>
    <row r="14" spans="1:19" s="31" customFormat="1" ht="46.8">
      <c r="A14" s="47" t="s">
        <v>13</v>
      </c>
      <c r="B14" s="47"/>
      <c r="C14" s="241"/>
      <c r="D14" s="242" t="s">
        <v>647</v>
      </c>
      <c r="E14" s="47" t="s">
        <v>14</v>
      </c>
      <c r="F14" s="67">
        <v>10</v>
      </c>
      <c r="G14" s="91">
        <v>0</v>
      </c>
      <c r="H14" s="50">
        <v>0</v>
      </c>
      <c r="I14" s="50">
        <v>0</v>
      </c>
      <c r="J14" s="229"/>
      <c r="K14" s="66"/>
      <c r="L14" s="68"/>
      <c r="M14" s="69"/>
      <c r="N14" s="69"/>
      <c r="O14" s="69"/>
      <c r="P14" s="69"/>
      <c r="Q14" s="69"/>
      <c r="R14" s="69"/>
      <c r="S14" s="69"/>
    </row>
    <row r="15" spans="1:19" s="31" customFormat="1">
      <c r="A15" s="47" t="s">
        <v>15</v>
      </c>
      <c r="B15" s="47"/>
      <c r="C15" s="241"/>
      <c r="D15" s="242" t="s">
        <v>128</v>
      </c>
      <c r="E15" s="47" t="s">
        <v>14</v>
      </c>
      <c r="F15" s="67">
        <v>35.599999999999994</v>
      </c>
      <c r="G15" s="91">
        <v>0</v>
      </c>
      <c r="H15" s="50">
        <v>0</v>
      </c>
      <c r="I15" s="50">
        <v>0</v>
      </c>
      <c r="J15" s="229"/>
      <c r="K15" s="66"/>
      <c r="L15" s="68"/>
      <c r="M15" s="69"/>
      <c r="N15" s="69"/>
      <c r="O15" s="69"/>
      <c r="P15" s="69"/>
      <c r="Q15" s="69"/>
      <c r="R15" s="69"/>
      <c r="S15" s="69"/>
    </row>
    <row r="16" spans="1:19" s="31" customFormat="1" ht="62.4">
      <c r="A16" s="47" t="s">
        <v>17</v>
      </c>
      <c r="B16" s="47"/>
      <c r="C16" s="241"/>
      <c r="D16" s="242" t="s">
        <v>846</v>
      </c>
      <c r="E16" s="47" t="s">
        <v>22</v>
      </c>
      <c r="F16" s="67">
        <v>1</v>
      </c>
      <c r="G16" s="91">
        <v>0</v>
      </c>
      <c r="H16" s="50">
        <v>0</v>
      </c>
      <c r="I16" s="50">
        <v>0</v>
      </c>
      <c r="J16" s="229"/>
      <c r="K16" s="66"/>
      <c r="L16" s="68"/>
      <c r="M16" s="69"/>
      <c r="N16" s="69"/>
      <c r="O16" s="69"/>
      <c r="P16" s="69"/>
      <c r="Q16" s="69"/>
      <c r="R16" s="69"/>
      <c r="S16" s="69"/>
    </row>
    <row r="17" spans="1:19" s="31" customFormat="1" ht="46.8">
      <c r="A17" s="47" t="s">
        <v>19</v>
      </c>
      <c r="B17" s="47"/>
      <c r="C17" s="241"/>
      <c r="D17" s="242" t="s">
        <v>847</v>
      </c>
      <c r="E17" s="47" t="s">
        <v>68</v>
      </c>
      <c r="F17" s="67">
        <v>1</v>
      </c>
      <c r="G17" s="91">
        <v>0</v>
      </c>
      <c r="H17" s="50">
        <v>0</v>
      </c>
      <c r="I17" s="50">
        <v>0</v>
      </c>
      <c r="J17" s="229"/>
      <c r="K17" s="66"/>
      <c r="L17" s="68"/>
      <c r="M17" s="69"/>
      <c r="N17" s="69"/>
      <c r="O17" s="69"/>
      <c r="P17" s="69"/>
      <c r="Q17" s="69"/>
      <c r="R17" s="69"/>
      <c r="S17" s="69"/>
    </row>
    <row r="18" spans="1:19" s="31" customFormat="1" ht="46.8">
      <c r="A18" s="47" t="s">
        <v>20</v>
      </c>
      <c r="B18" s="47"/>
      <c r="C18" s="241"/>
      <c r="D18" s="242" t="s">
        <v>729</v>
      </c>
      <c r="E18" s="47" t="s">
        <v>22</v>
      </c>
      <c r="F18" s="67">
        <v>1</v>
      </c>
      <c r="G18" s="91">
        <v>0</v>
      </c>
      <c r="H18" s="50">
        <v>0</v>
      </c>
      <c r="I18" s="50">
        <v>0</v>
      </c>
      <c r="J18" s="229"/>
      <c r="K18" s="66"/>
      <c r="L18" s="68"/>
      <c r="M18" s="69"/>
      <c r="N18" s="69"/>
      <c r="O18" s="69"/>
      <c r="P18" s="69"/>
      <c r="Q18" s="69"/>
      <c r="R18" s="69"/>
      <c r="S18" s="69"/>
    </row>
    <row r="19" spans="1:19" s="31" customFormat="1" ht="31.2">
      <c r="A19" s="47" t="s">
        <v>21</v>
      </c>
      <c r="B19" s="47"/>
      <c r="C19" s="241"/>
      <c r="D19" s="242" t="s">
        <v>850</v>
      </c>
      <c r="E19" s="47" t="s">
        <v>14</v>
      </c>
      <c r="F19" s="67">
        <v>785</v>
      </c>
      <c r="G19" s="91">
        <v>0</v>
      </c>
      <c r="H19" s="50">
        <v>0</v>
      </c>
      <c r="I19" s="50">
        <v>0</v>
      </c>
      <c r="J19" s="229"/>
      <c r="K19" s="66"/>
      <c r="L19" s="68"/>
      <c r="M19" s="69"/>
      <c r="N19" s="69"/>
      <c r="O19" s="69"/>
      <c r="P19" s="69"/>
      <c r="Q19" s="69"/>
      <c r="R19" s="69"/>
      <c r="S19" s="69"/>
    </row>
    <row r="20" spans="1:19" s="31" customFormat="1" ht="46.8">
      <c r="A20" s="47" t="s">
        <v>211</v>
      </c>
      <c r="B20" s="47"/>
      <c r="C20" s="241"/>
      <c r="D20" s="242" t="s">
        <v>921</v>
      </c>
      <c r="E20" s="47" t="s">
        <v>14</v>
      </c>
      <c r="F20" s="67">
        <v>1713.6</v>
      </c>
      <c r="G20" s="91">
        <v>0</v>
      </c>
      <c r="H20" s="50">
        <v>0</v>
      </c>
      <c r="I20" s="50">
        <v>0</v>
      </c>
      <c r="J20" s="229"/>
      <c r="K20" s="66"/>
      <c r="L20" s="68"/>
      <c r="M20" s="69"/>
      <c r="N20" s="69"/>
      <c r="O20" s="69"/>
      <c r="P20" s="69"/>
      <c r="Q20" s="69"/>
      <c r="R20" s="69"/>
      <c r="S20" s="69"/>
    </row>
    <row r="21" spans="1:19" s="31" customFormat="1" ht="31.2">
      <c r="A21" s="47" t="s">
        <v>212</v>
      </c>
      <c r="B21" s="47"/>
      <c r="C21" s="241"/>
      <c r="D21" s="242" t="s">
        <v>1055</v>
      </c>
      <c r="E21" s="47" t="s">
        <v>22</v>
      </c>
      <c r="F21" s="67">
        <v>1</v>
      </c>
      <c r="G21" s="91">
        <v>0</v>
      </c>
      <c r="H21" s="50">
        <v>0</v>
      </c>
      <c r="I21" s="50">
        <v>0</v>
      </c>
      <c r="J21" s="229"/>
      <c r="K21" s="66"/>
      <c r="L21" s="68"/>
      <c r="M21" s="69"/>
      <c r="N21" s="69"/>
      <c r="O21" s="69"/>
      <c r="P21" s="69"/>
      <c r="Q21" s="69"/>
      <c r="R21" s="69"/>
      <c r="S21" s="69"/>
    </row>
    <row r="22" spans="1:19" s="31" customFormat="1">
      <c r="A22" s="63"/>
      <c r="B22" s="47"/>
      <c r="C22" s="47"/>
      <c r="D22" s="64"/>
      <c r="E22" s="65"/>
      <c r="F22" s="50"/>
      <c r="G22" s="50"/>
      <c r="H22" s="50"/>
      <c r="I22" s="50"/>
      <c r="J22" s="37"/>
      <c r="K22" s="49"/>
      <c r="L22" s="34"/>
      <c r="M22" s="38"/>
      <c r="N22" s="30"/>
      <c r="O22" s="30"/>
      <c r="P22" s="30"/>
      <c r="Q22" s="30"/>
      <c r="R22" s="30"/>
      <c r="S22" s="30"/>
    </row>
    <row r="23" spans="1:19" s="31" customFormat="1">
      <c r="A23" s="57" t="s">
        <v>23</v>
      </c>
      <c r="B23" s="58"/>
      <c r="C23" s="58"/>
      <c r="D23" s="59" t="s">
        <v>257</v>
      </c>
      <c r="E23" s="58"/>
      <c r="F23" s="60"/>
      <c r="G23" s="60"/>
      <c r="H23" s="60"/>
      <c r="I23" s="60">
        <f>SUM(I24:I28)</f>
        <v>0</v>
      </c>
      <c r="J23" s="228" t="s">
        <v>23</v>
      </c>
      <c r="K23" s="60"/>
      <c r="L23" s="61"/>
      <c r="M23" s="61"/>
      <c r="N23" s="62"/>
      <c r="O23" s="62"/>
      <c r="P23" s="62"/>
      <c r="Q23" s="62"/>
      <c r="R23" s="62"/>
      <c r="S23" s="62"/>
    </row>
    <row r="24" spans="1:19" s="31" customFormat="1" ht="46.8">
      <c r="A24" s="47" t="s">
        <v>24</v>
      </c>
      <c r="B24" s="47"/>
      <c r="C24" s="241"/>
      <c r="D24" s="242" t="s">
        <v>25</v>
      </c>
      <c r="E24" s="47" t="s">
        <v>18</v>
      </c>
      <c r="F24" s="67">
        <v>83.25</v>
      </c>
      <c r="G24" s="91">
        <v>0</v>
      </c>
      <c r="H24" s="50">
        <v>0</v>
      </c>
      <c r="I24" s="50">
        <v>0</v>
      </c>
      <c r="J24" s="229"/>
      <c r="K24" s="66"/>
      <c r="L24" s="68"/>
      <c r="M24" s="69"/>
      <c r="N24" s="69"/>
      <c r="O24" s="69"/>
      <c r="P24" s="69"/>
      <c r="Q24" s="69"/>
      <c r="R24" s="69"/>
      <c r="S24" s="69"/>
    </row>
    <row r="25" spans="1:19" s="31" customFormat="1" ht="46.8">
      <c r="A25" s="47" t="s">
        <v>26</v>
      </c>
      <c r="B25" s="47"/>
      <c r="C25" s="241"/>
      <c r="D25" s="242" t="s">
        <v>851</v>
      </c>
      <c r="E25" s="47" t="s">
        <v>14</v>
      </c>
      <c r="F25" s="67">
        <v>114.83</v>
      </c>
      <c r="G25" s="91">
        <v>0</v>
      </c>
      <c r="H25" s="50">
        <v>0</v>
      </c>
      <c r="I25" s="50">
        <v>0</v>
      </c>
      <c r="J25" s="229"/>
      <c r="K25" s="66"/>
      <c r="L25" s="68"/>
      <c r="M25" s="69"/>
      <c r="N25" s="69"/>
      <c r="O25" s="69"/>
      <c r="P25" s="69"/>
      <c r="Q25" s="69"/>
      <c r="R25" s="69"/>
      <c r="S25" s="69"/>
    </row>
    <row r="26" spans="1:19" s="31" customFormat="1" ht="46.8">
      <c r="A26" s="47" t="s">
        <v>27</v>
      </c>
      <c r="B26" s="47"/>
      <c r="C26" s="241"/>
      <c r="D26" s="242" t="s">
        <v>852</v>
      </c>
      <c r="E26" s="47" t="s">
        <v>18</v>
      </c>
      <c r="F26" s="67">
        <v>62.89</v>
      </c>
      <c r="G26" s="91">
        <v>0</v>
      </c>
      <c r="H26" s="50">
        <v>0</v>
      </c>
      <c r="I26" s="50">
        <v>0</v>
      </c>
      <c r="J26" s="229"/>
      <c r="K26" s="66"/>
      <c r="L26" s="68"/>
      <c r="M26" s="69"/>
      <c r="N26" s="69"/>
      <c r="O26" s="69"/>
      <c r="P26" s="69"/>
      <c r="Q26" s="69"/>
      <c r="R26" s="69"/>
      <c r="S26" s="69"/>
    </row>
    <row r="27" spans="1:19" s="31" customFormat="1" ht="31.2">
      <c r="A27" s="47" t="s">
        <v>261</v>
      </c>
      <c r="B27" s="47"/>
      <c r="C27" s="241"/>
      <c r="D27" s="242" t="s">
        <v>648</v>
      </c>
      <c r="E27" s="47" t="s">
        <v>18</v>
      </c>
      <c r="F27" s="67">
        <v>177.44</v>
      </c>
      <c r="G27" s="91">
        <v>0</v>
      </c>
      <c r="H27" s="50">
        <v>0</v>
      </c>
      <c r="I27" s="50">
        <v>0</v>
      </c>
      <c r="J27" s="37"/>
      <c r="K27" s="49"/>
      <c r="L27" s="29"/>
      <c r="M27" s="30"/>
      <c r="N27" s="30"/>
      <c r="O27" s="30"/>
      <c r="P27" s="30"/>
      <c r="Q27" s="30"/>
      <c r="R27" s="30"/>
      <c r="S27" s="30"/>
    </row>
    <row r="28" spans="1:19" s="31" customFormat="1">
      <c r="A28" s="63"/>
      <c r="B28" s="47"/>
      <c r="C28" s="47"/>
      <c r="D28" s="64"/>
      <c r="E28" s="65"/>
      <c r="F28" s="50"/>
      <c r="G28" s="50"/>
      <c r="H28" s="50"/>
      <c r="I28" s="50"/>
      <c r="J28" s="37"/>
      <c r="K28" s="49"/>
      <c r="L28" s="34"/>
      <c r="M28" s="38"/>
      <c r="N28" s="30"/>
      <c r="O28" s="30"/>
      <c r="P28" s="30"/>
      <c r="Q28" s="30"/>
      <c r="R28" s="30"/>
      <c r="S28" s="30"/>
    </row>
    <row r="29" spans="1:19" s="31" customFormat="1">
      <c r="A29" s="57" t="s">
        <v>28</v>
      </c>
      <c r="B29" s="58"/>
      <c r="C29" s="58"/>
      <c r="D29" s="59" t="s">
        <v>263</v>
      </c>
      <c r="E29" s="58"/>
      <c r="F29" s="60"/>
      <c r="G29" s="60"/>
      <c r="H29" s="60"/>
      <c r="I29" s="60">
        <f>SUM(I31:I52)/2</f>
        <v>0</v>
      </c>
      <c r="J29" s="228" t="str">
        <f>A29</f>
        <v>3.0</v>
      </c>
      <c r="K29" s="60"/>
      <c r="L29" s="61"/>
      <c r="M29" s="61"/>
      <c r="N29" s="62"/>
      <c r="O29" s="62"/>
      <c r="P29" s="62"/>
      <c r="Q29" s="62"/>
      <c r="R29" s="62"/>
      <c r="S29" s="62"/>
    </row>
    <row r="30" spans="1:19" s="31" customFormat="1">
      <c r="A30" s="63"/>
      <c r="B30" s="47"/>
      <c r="C30" s="47"/>
      <c r="D30" s="64"/>
      <c r="E30" s="65"/>
      <c r="F30" s="50"/>
      <c r="G30" s="50"/>
      <c r="H30" s="50"/>
      <c r="I30" s="50"/>
      <c r="J30" s="37"/>
      <c r="K30" s="49"/>
      <c r="L30" s="34"/>
      <c r="M30" s="38"/>
      <c r="N30" s="30"/>
      <c r="O30" s="30"/>
      <c r="P30" s="30"/>
      <c r="Q30" s="30"/>
      <c r="R30" s="30"/>
      <c r="S30" s="30"/>
    </row>
    <row r="31" spans="1:19" s="86" customFormat="1">
      <c r="A31" s="81" t="s">
        <v>29</v>
      </c>
      <c r="B31" s="82"/>
      <c r="C31" s="82"/>
      <c r="D31" s="87" t="s">
        <v>215</v>
      </c>
      <c r="E31" s="82"/>
      <c r="F31" s="83"/>
      <c r="G31" s="83"/>
      <c r="H31" s="83"/>
      <c r="I31" s="83">
        <f>SUM(I32:I41)</f>
        <v>0</v>
      </c>
      <c r="J31" s="234"/>
      <c r="K31" s="83"/>
      <c r="L31" s="84"/>
      <c r="M31" s="84"/>
      <c r="N31" s="85"/>
      <c r="O31" s="85"/>
      <c r="P31" s="85"/>
      <c r="Q31" s="85"/>
      <c r="R31" s="85"/>
      <c r="S31" s="85"/>
    </row>
    <row r="32" spans="1:19" s="31" customFormat="1" ht="31.2">
      <c r="A32" s="47" t="s">
        <v>216</v>
      </c>
      <c r="B32" s="47"/>
      <c r="C32" s="241"/>
      <c r="D32" s="242" t="s">
        <v>649</v>
      </c>
      <c r="E32" s="47" t="s">
        <v>18</v>
      </c>
      <c r="F32" s="67">
        <v>3.77</v>
      </c>
      <c r="G32" s="91">
        <v>0</v>
      </c>
      <c r="H32" s="50">
        <v>0</v>
      </c>
      <c r="I32" s="50">
        <v>0</v>
      </c>
      <c r="J32" s="229"/>
      <c r="K32" s="66"/>
      <c r="L32" s="68"/>
      <c r="M32" s="69"/>
      <c r="N32" s="69"/>
      <c r="O32" s="69"/>
      <c r="P32" s="69"/>
      <c r="Q32" s="69"/>
      <c r="R32" s="69"/>
      <c r="S32" s="69"/>
    </row>
    <row r="33" spans="1:19" s="31" customFormat="1" ht="46.8">
      <c r="A33" s="47" t="s">
        <v>218</v>
      </c>
      <c r="B33" s="47"/>
      <c r="C33" s="241"/>
      <c r="D33" s="242" t="s">
        <v>853</v>
      </c>
      <c r="E33" s="47" t="s">
        <v>14</v>
      </c>
      <c r="F33" s="67">
        <v>63.02</v>
      </c>
      <c r="G33" s="91">
        <v>0</v>
      </c>
      <c r="H33" s="50">
        <v>0</v>
      </c>
      <c r="I33" s="50">
        <v>0</v>
      </c>
      <c r="J33" s="229"/>
      <c r="K33" s="66"/>
      <c r="L33" s="68"/>
      <c r="M33" s="69"/>
      <c r="N33" s="69"/>
      <c r="O33" s="69"/>
      <c r="P33" s="69"/>
      <c r="Q33" s="69"/>
      <c r="R33" s="69"/>
      <c r="S33" s="69"/>
    </row>
    <row r="34" spans="1:19" s="31" customFormat="1" ht="46.8">
      <c r="A34" s="47" t="s">
        <v>219</v>
      </c>
      <c r="B34" s="47"/>
      <c r="C34" s="241"/>
      <c r="D34" s="242" t="s">
        <v>809</v>
      </c>
      <c r="E34" s="47" t="s">
        <v>34</v>
      </c>
      <c r="F34" s="67">
        <v>97.18</v>
      </c>
      <c r="G34" s="91">
        <v>0</v>
      </c>
      <c r="H34" s="50">
        <v>0</v>
      </c>
      <c r="I34" s="50">
        <v>0</v>
      </c>
      <c r="J34" s="37"/>
      <c r="K34" s="49"/>
      <c r="L34" s="34"/>
      <c r="M34" s="38"/>
      <c r="N34" s="30"/>
      <c r="O34" s="30"/>
      <c r="P34" s="30"/>
      <c r="Q34" s="30"/>
      <c r="R34" s="30"/>
      <c r="S34" s="30"/>
    </row>
    <row r="35" spans="1:19" s="31" customFormat="1" ht="31.2">
      <c r="A35" s="47" t="s">
        <v>221</v>
      </c>
      <c r="B35" s="47"/>
      <c r="C35" s="241"/>
      <c r="D35" s="242" t="s">
        <v>807</v>
      </c>
      <c r="E35" s="47" t="s">
        <v>34</v>
      </c>
      <c r="F35" s="67">
        <v>43.27</v>
      </c>
      <c r="G35" s="91">
        <v>0</v>
      </c>
      <c r="H35" s="50">
        <v>0</v>
      </c>
      <c r="I35" s="50">
        <v>0</v>
      </c>
      <c r="J35" s="229"/>
      <c r="K35" s="66"/>
      <c r="L35" s="68"/>
      <c r="M35" s="69"/>
      <c r="N35" s="69"/>
      <c r="O35" s="69"/>
      <c r="P35" s="69"/>
      <c r="Q35" s="69"/>
      <c r="R35" s="69"/>
      <c r="S35" s="69"/>
    </row>
    <row r="36" spans="1:19" s="31" customFormat="1" ht="31.2">
      <c r="A36" s="47" t="s">
        <v>223</v>
      </c>
      <c r="B36" s="47"/>
      <c r="C36" s="241"/>
      <c r="D36" s="242" t="s">
        <v>808</v>
      </c>
      <c r="E36" s="47" t="s">
        <v>34</v>
      </c>
      <c r="F36" s="67">
        <v>156.82</v>
      </c>
      <c r="G36" s="91">
        <v>0</v>
      </c>
      <c r="H36" s="50">
        <v>0</v>
      </c>
      <c r="I36" s="50">
        <v>0</v>
      </c>
      <c r="J36" s="229"/>
      <c r="K36" s="66"/>
      <c r="L36" s="68"/>
      <c r="M36" s="69"/>
      <c r="N36" s="69"/>
      <c r="O36" s="69"/>
      <c r="P36" s="69"/>
      <c r="Q36" s="69"/>
      <c r="R36" s="69"/>
      <c r="S36" s="69"/>
    </row>
    <row r="37" spans="1:19" s="31" customFormat="1" ht="46.8">
      <c r="A37" s="47" t="s">
        <v>226</v>
      </c>
      <c r="B37" s="47"/>
      <c r="C37" s="241"/>
      <c r="D37" s="242" t="s">
        <v>810</v>
      </c>
      <c r="E37" s="47" t="s">
        <v>34</v>
      </c>
      <c r="F37" s="67">
        <v>434.73</v>
      </c>
      <c r="G37" s="91">
        <v>0</v>
      </c>
      <c r="H37" s="50">
        <v>0</v>
      </c>
      <c r="I37" s="50">
        <v>0</v>
      </c>
      <c r="J37" s="37"/>
      <c r="K37" s="49"/>
      <c r="L37" s="34"/>
      <c r="M37" s="38"/>
      <c r="N37" s="30"/>
      <c r="O37" s="30"/>
      <c r="P37" s="30"/>
      <c r="Q37" s="30"/>
      <c r="R37" s="30"/>
      <c r="S37" s="30"/>
    </row>
    <row r="38" spans="1:19" s="31" customFormat="1" ht="46.8">
      <c r="A38" s="47" t="s">
        <v>650</v>
      </c>
      <c r="B38" s="47"/>
      <c r="C38" s="241"/>
      <c r="D38" s="242" t="s">
        <v>811</v>
      </c>
      <c r="E38" s="47" t="s">
        <v>34</v>
      </c>
      <c r="F38" s="67">
        <v>362.27</v>
      </c>
      <c r="G38" s="91">
        <v>0</v>
      </c>
      <c r="H38" s="50">
        <v>0</v>
      </c>
      <c r="I38" s="50">
        <v>0</v>
      </c>
      <c r="J38" s="37"/>
      <c r="K38" s="49"/>
      <c r="L38" s="34"/>
      <c r="M38" s="38"/>
      <c r="N38" s="30"/>
      <c r="O38" s="30"/>
      <c r="P38" s="30"/>
      <c r="Q38" s="30"/>
      <c r="R38" s="30"/>
      <c r="S38" s="30"/>
    </row>
    <row r="39" spans="1:19" s="31" customFormat="1" ht="62.4">
      <c r="A39" s="47" t="s">
        <v>652</v>
      </c>
      <c r="B39" s="47"/>
      <c r="C39" s="241"/>
      <c r="D39" s="242" t="s">
        <v>224</v>
      </c>
      <c r="E39" s="47" t="s">
        <v>34</v>
      </c>
      <c r="F39" s="67">
        <v>54.91</v>
      </c>
      <c r="G39" s="91">
        <v>0</v>
      </c>
      <c r="H39" s="50">
        <v>0</v>
      </c>
      <c r="I39" s="50">
        <v>0</v>
      </c>
      <c r="J39" s="229"/>
      <c r="K39" s="66"/>
      <c r="L39" s="68"/>
      <c r="M39" s="69"/>
      <c r="N39" s="69"/>
      <c r="O39" s="69"/>
      <c r="P39" s="69"/>
      <c r="Q39" s="69"/>
      <c r="R39" s="69"/>
      <c r="S39" s="69"/>
    </row>
    <row r="40" spans="1:19" s="31" customFormat="1" ht="46.8">
      <c r="A40" s="47" t="s">
        <v>805</v>
      </c>
      <c r="B40" s="47"/>
      <c r="C40" s="241"/>
      <c r="D40" s="242" t="s">
        <v>857</v>
      </c>
      <c r="E40" s="47" t="s">
        <v>18</v>
      </c>
      <c r="F40" s="67">
        <v>15.63</v>
      </c>
      <c r="G40" s="91">
        <v>0</v>
      </c>
      <c r="H40" s="50">
        <v>0</v>
      </c>
      <c r="I40" s="50">
        <v>0</v>
      </c>
      <c r="J40" s="229"/>
      <c r="K40" s="66"/>
      <c r="L40" s="68"/>
      <c r="M40" s="69"/>
      <c r="N40" s="69"/>
      <c r="O40" s="69"/>
      <c r="P40" s="69"/>
      <c r="Q40" s="69"/>
      <c r="R40" s="69"/>
      <c r="S40" s="69"/>
    </row>
    <row r="41" spans="1:19" s="31" customFormat="1">
      <c r="A41" s="63"/>
      <c r="B41" s="47"/>
      <c r="C41" s="47"/>
      <c r="D41" s="64"/>
      <c r="E41" s="65"/>
      <c r="F41" s="50"/>
      <c r="G41" s="50"/>
      <c r="H41" s="50"/>
      <c r="I41" s="50"/>
      <c r="J41" s="37"/>
      <c r="K41" s="49"/>
      <c r="L41" s="34"/>
      <c r="M41" s="38"/>
      <c r="N41" s="30"/>
      <c r="O41" s="30"/>
      <c r="P41" s="30"/>
      <c r="Q41" s="30"/>
      <c r="R41" s="30"/>
      <c r="S41" s="30"/>
    </row>
    <row r="42" spans="1:19" s="86" customFormat="1">
      <c r="A42" s="81" t="s">
        <v>30</v>
      </c>
      <c r="B42" s="82"/>
      <c r="C42" s="82"/>
      <c r="D42" s="87" t="s">
        <v>227</v>
      </c>
      <c r="E42" s="82"/>
      <c r="F42" s="83"/>
      <c r="G42" s="83"/>
      <c r="H42" s="83"/>
      <c r="I42" s="83">
        <f>SUM(I43:I52)</f>
        <v>0</v>
      </c>
      <c r="J42" s="234" t="str">
        <f>A42</f>
        <v>3.2</v>
      </c>
      <c r="K42" s="83"/>
      <c r="L42" s="84"/>
      <c r="M42" s="84"/>
      <c r="N42" s="85"/>
      <c r="O42" s="85"/>
      <c r="P42" s="85"/>
      <c r="Q42" s="85"/>
      <c r="R42" s="85"/>
      <c r="S42" s="85"/>
    </row>
    <row r="43" spans="1:19" s="31" customFormat="1" ht="31.2">
      <c r="A43" s="47" t="s">
        <v>228</v>
      </c>
      <c r="B43" s="47"/>
      <c r="C43" s="241"/>
      <c r="D43" s="242" t="s">
        <v>649</v>
      </c>
      <c r="E43" s="47" t="s">
        <v>18</v>
      </c>
      <c r="F43" s="67">
        <v>2.58</v>
      </c>
      <c r="G43" s="91">
        <v>0</v>
      </c>
      <c r="H43" s="50">
        <v>0</v>
      </c>
      <c r="I43" s="50">
        <v>0</v>
      </c>
      <c r="J43" s="229"/>
      <c r="K43" s="66"/>
      <c r="L43" s="68"/>
      <c r="M43" s="69"/>
      <c r="N43" s="69"/>
      <c r="O43" s="69"/>
      <c r="P43" s="69"/>
      <c r="Q43" s="69"/>
      <c r="R43" s="69"/>
      <c r="S43" s="69"/>
    </row>
    <row r="44" spans="1:19" s="31" customFormat="1" ht="46.8">
      <c r="A44" s="47" t="s">
        <v>229</v>
      </c>
      <c r="B44" s="47"/>
      <c r="C44" s="241"/>
      <c r="D44" s="242" t="s">
        <v>853</v>
      </c>
      <c r="E44" s="47" t="s">
        <v>14</v>
      </c>
      <c r="F44" s="67">
        <v>139.57</v>
      </c>
      <c r="G44" s="91">
        <v>0</v>
      </c>
      <c r="H44" s="50">
        <v>0</v>
      </c>
      <c r="I44" s="50">
        <v>0</v>
      </c>
      <c r="J44" s="229"/>
      <c r="K44" s="66"/>
      <c r="L44" s="68"/>
      <c r="M44" s="69"/>
      <c r="N44" s="69"/>
      <c r="O44" s="69"/>
      <c r="P44" s="69"/>
      <c r="Q44" s="69"/>
      <c r="R44" s="69"/>
      <c r="S44" s="69"/>
    </row>
    <row r="45" spans="1:19" s="31" customFormat="1" ht="62.4">
      <c r="A45" s="47" t="s">
        <v>230</v>
      </c>
      <c r="B45" s="47"/>
      <c r="C45" s="241"/>
      <c r="D45" s="242" t="s">
        <v>813</v>
      </c>
      <c r="E45" s="47" t="s">
        <v>34</v>
      </c>
      <c r="F45" s="67">
        <v>0.27</v>
      </c>
      <c r="G45" s="91">
        <v>0</v>
      </c>
      <c r="H45" s="50">
        <v>0</v>
      </c>
      <c r="I45" s="50">
        <v>0</v>
      </c>
      <c r="J45" s="37"/>
      <c r="K45" s="49"/>
      <c r="L45" s="34"/>
      <c r="M45" s="38"/>
      <c r="N45" s="30"/>
      <c r="O45" s="30"/>
      <c r="P45" s="30"/>
      <c r="Q45" s="30"/>
      <c r="R45" s="30"/>
      <c r="S45" s="30"/>
    </row>
    <row r="46" spans="1:19" s="31" customFormat="1" ht="62.4">
      <c r="A46" s="47" t="s">
        <v>231</v>
      </c>
      <c r="B46" s="47"/>
      <c r="C46" s="241"/>
      <c r="D46" s="242" t="s">
        <v>814</v>
      </c>
      <c r="E46" s="47" t="s">
        <v>34</v>
      </c>
      <c r="F46" s="67">
        <v>195.82</v>
      </c>
      <c r="G46" s="91">
        <v>0</v>
      </c>
      <c r="H46" s="50">
        <v>0</v>
      </c>
      <c r="I46" s="50">
        <v>0</v>
      </c>
      <c r="J46" s="229"/>
      <c r="K46" s="66"/>
      <c r="L46" s="68"/>
      <c r="M46" s="69"/>
      <c r="N46" s="69"/>
      <c r="O46" s="69"/>
      <c r="P46" s="69"/>
      <c r="Q46" s="69"/>
      <c r="R46" s="69"/>
      <c r="S46" s="69"/>
    </row>
    <row r="47" spans="1:19" s="31" customFormat="1" ht="62.4">
      <c r="A47" s="47" t="s">
        <v>232</v>
      </c>
      <c r="B47" s="47"/>
      <c r="C47" s="241"/>
      <c r="D47" s="242" t="s">
        <v>815</v>
      </c>
      <c r="E47" s="47" t="s">
        <v>34</v>
      </c>
      <c r="F47" s="67">
        <v>138</v>
      </c>
      <c r="G47" s="91">
        <v>0</v>
      </c>
      <c r="H47" s="50">
        <v>0</v>
      </c>
      <c r="I47" s="50">
        <v>0</v>
      </c>
      <c r="J47" s="37"/>
      <c r="K47" s="49"/>
      <c r="L47" s="34"/>
      <c r="M47" s="38"/>
      <c r="N47" s="30"/>
      <c r="O47" s="30"/>
      <c r="P47" s="30"/>
      <c r="Q47" s="30"/>
      <c r="R47" s="30"/>
      <c r="S47" s="30"/>
    </row>
    <row r="48" spans="1:19" s="31" customFormat="1" ht="62.4">
      <c r="A48" s="47" t="s">
        <v>654</v>
      </c>
      <c r="B48" s="47"/>
      <c r="C48" s="241"/>
      <c r="D48" s="242" t="s">
        <v>816</v>
      </c>
      <c r="E48" s="47" t="s">
        <v>34</v>
      </c>
      <c r="F48" s="67">
        <v>26.91</v>
      </c>
      <c r="G48" s="91">
        <v>0</v>
      </c>
      <c r="H48" s="50">
        <v>0</v>
      </c>
      <c r="I48" s="50">
        <v>0</v>
      </c>
      <c r="J48" s="37"/>
      <c r="K48" s="49"/>
      <c r="L48" s="34"/>
      <c r="M48" s="38"/>
      <c r="N48" s="30"/>
      <c r="O48" s="30"/>
      <c r="P48" s="30"/>
      <c r="Q48" s="30"/>
      <c r="R48" s="30"/>
      <c r="S48" s="30"/>
    </row>
    <row r="49" spans="1:19" s="31" customFormat="1" ht="62.4">
      <c r="A49" s="47" t="s">
        <v>655</v>
      </c>
      <c r="B49" s="47"/>
      <c r="C49" s="241"/>
      <c r="D49" s="242" t="s">
        <v>817</v>
      </c>
      <c r="E49" s="47" t="s">
        <v>34</v>
      </c>
      <c r="F49" s="67">
        <v>28.64</v>
      </c>
      <c r="G49" s="91">
        <v>0</v>
      </c>
      <c r="H49" s="50">
        <v>0</v>
      </c>
      <c r="I49" s="50">
        <v>0</v>
      </c>
      <c r="J49" s="37"/>
      <c r="K49" s="49"/>
      <c r="L49" s="34"/>
      <c r="M49" s="38"/>
      <c r="N49" s="30"/>
      <c r="O49" s="30"/>
      <c r="P49" s="30"/>
      <c r="Q49" s="30"/>
      <c r="R49" s="30"/>
      <c r="S49" s="30"/>
    </row>
    <row r="50" spans="1:19" s="31" customFormat="1" ht="62.4">
      <c r="A50" s="47" t="s">
        <v>656</v>
      </c>
      <c r="B50" s="47"/>
      <c r="C50" s="241"/>
      <c r="D50" s="242" t="s">
        <v>812</v>
      </c>
      <c r="E50" s="47" t="s">
        <v>34</v>
      </c>
      <c r="F50" s="67">
        <v>137.72999999999999</v>
      </c>
      <c r="G50" s="91">
        <v>0</v>
      </c>
      <c r="H50" s="50">
        <v>0</v>
      </c>
      <c r="I50" s="50">
        <v>0</v>
      </c>
      <c r="J50" s="229"/>
      <c r="K50" s="66"/>
      <c r="L50" s="68"/>
      <c r="M50" s="69"/>
      <c r="N50" s="69"/>
      <c r="O50" s="69"/>
      <c r="P50" s="69"/>
      <c r="Q50" s="69"/>
      <c r="R50" s="69"/>
      <c r="S50" s="69"/>
    </row>
    <row r="51" spans="1:19" s="31" customFormat="1" ht="62.4">
      <c r="A51" s="47" t="s">
        <v>806</v>
      </c>
      <c r="B51" s="47"/>
      <c r="C51" s="241"/>
      <c r="D51" s="242" t="s">
        <v>858</v>
      </c>
      <c r="E51" s="47" t="s">
        <v>18</v>
      </c>
      <c r="F51" s="67">
        <v>10.050000000000001</v>
      </c>
      <c r="G51" s="91">
        <v>0</v>
      </c>
      <c r="H51" s="50">
        <v>0</v>
      </c>
      <c r="I51" s="50">
        <v>0</v>
      </c>
      <c r="J51" s="229"/>
      <c r="K51" s="66"/>
      <c r="L51" s="68"/>
      <c r="M51" s="69"/>
      <c r="N51" s="69"/>
      <c r="O51" s="69"/>
      <c r="P51" s="69"/>
      <c r="Q51" s="69"/>
      <c r="R51" s="69"/>
      <c r="S51" s="69"/>
    </row>
    <row r="52" spans="1:19" s="31" customFormat="1">
      <c r="A52" s="63"/>
      <c r="B52" s="47"/>
      <c r="C52" s="47"/>
      <c r="D52" s="64"/>
      <c r="E52" s="65"/>
      <c r="F52" s="50"/>
      <c r="G52" s="50"/>
      <c r="H52" s="50"/>
      <c r="I52" s="50"/>
      <c r="J52" s="37"/>
      <c r="K52" s="49"/>
      <c r="L52" s="34"/>
      <c r="M52" s="38"/>
      <c r="N52" s="30"/>
      <c r="O52" s="30"/>
      <c r="P52" s="30"/>
      <c r="Q52" s="30"/>
      <c r="R52" s="30"/>
      <c r="S52" s="30"/>
    </row>
    <row r="53" spans="1:19" s="31" customFormat="1">
      <c r="A53" s="57" t="s">
        <v>31</v>
      </c>
      <c r="B53" s="58"/>
      <c r="C53" s="58"/>
      <c r="D53" s="59" t="s">
        <v>196</v>
      </c>
      <c r="E53" s="58"/>
      <c r="F53" s="60"/>
      <c r="G53" s="60"/>
      <c r="H53" s="60"/>
      <c r="I53" s="60">
        <f>SUM(I55:I90)/2</f>
        <v>0</v>
      </c>
      <c r="J53" s="228" t="str">
        <f>A53</f>
        <v>4.0</v>
      </c>
      <c r="K53" s="60"/>
      <c r="L53" s="61"/>
      <c r="M53" s="61"/>
      <c r="N53" s="62"/>
      <c r="O53" s="62"/>
      <c r="P53" s="62"/>
      <c r="Q53" s="62"/>
      <c r="R53" s="62"/>
      <c r="S53" s="62"/>
    </row>
    <row r="54" spans="1:19" s="31" customFormat="1">
      <c r="A54" s="63"/>
      <c r="B54" s="47"/>
      <c r="C54" s="47"/>
      <c r="D54" s="64"/>
      <c r="E54" s="65"/>
      <c r="F54" s="50"/>
      <c r="G54" s="50"/>
      <c r="H54" s="50"/>
      <c r="I54" s="50"/>
      <c r="J54" s="37"/>
      <c r="K54" s="49"/>
      <c r="L54" s="34"/>
      <c r="M54" s="38"/>
      <c r="N54" s="30"/>
      <c r="O54" s="30"/>
      <c r="P54" s="30"/>
      <c r="Q54" s="30"/>
      <c r="R54" s="30"/>
      <c r="S54" s="30"/>
    </row>
    <row r="55" spans="1:19" s="86" customFormat="1">
      <c r="A55" s="81" t="s">
        <v>32</v>
      </c>
      <c r="B55" s="82"/>
      <c r="C55" s="82"/>
      <c r="D55" s="87" t="s">
        <v>266</v>
      </c>
      <c r="E55" s="82"/>
      <c r="F55" s="83"/>
      <c r="G55" s="83"/>
      <c r="H55" s="83"/>
      <c r="I55" s="83">
        <f>SUM(I56:I64)</f>
        <v>0</v>
      </c>
      <c r="J55" s="234" t="str">
        <f>A55</f>
        <v>4.1</v>
      </c>
      <c r="K55" s="83"/>
      <c r="L55" s="84"/>
      <c r="M55" s="84"/>
      <c r="N55" s="85"/>
      <c r="O55" s="85"/>
      <c r="P55" s="85"/>
      <c r="Q55" s="85"/>
      <c r="R55" s="85"/>
      <c r="S55" s="85"/>
    </row>
    <row r="56" spans="1:19" s="31" customFormat="1" ht="62.4">
      <c r="A56" s="47" t="s">
        <v>203</v>
      </c>
      <c r="B56" s="47"/>
      <c r="C56" s="241"/>
      <c r="D56" s="242" t="s">
        <v>859</v>
      </c>
      <c r="E56" s="47" t="s">
        <v>14</v>
      </c>
      <c r="F56" s="67">
        <v>126.72</v>
      </c>
      <c r="G56" s="91">
        <v>0</v>
      </c>
      <c r="H56" s="50">
        <v>0</v>
      </c>
      <c r="I56" s="50">
        <v>0</v>
      </c>
      <c r="J56" s="229"/>
      <c r="K56" s="66"/>
      <c r="L56" s="68"/>
      <c r="M56" s="69"/>
      <c r="N56" s="69"/>
      <c r="O56" s="69"/>
      <c r="P56" s="69"/>
      <c r="Q56" s="69"/>
      <c r="R56" s="69"/>
      <c r="S56" s="69"/>
    </row>
    <row r="57" spans="1:19" s="31" customFormat="1" ht="62.4">
      <c r="A57" s="47" t="s">
        <v>205</v>
      </c>
      <c r="B57" s="47"/>
      <c r="C57" s="241"/>
      <c r="D57" s="242" t="s">
        <v>813</v>
      </c>
      <c r="E57" s="47" t="s">
        <v>34</v>
      </c>
      <c r="F57" s="67">
        <v>30.45</v>
      </c>
      <c r="G57" s="91">
        <v>0</v>
      </c>
      <c r="H57" s="50">
        <v>0</v>
      </c>
      <c r="I57" s="50">
        <v>0</v>
      </c>
      <c r="J57" s="229"/>
      <c r="K57" s="66"/>
      <c r="L57" s="68"/>
      <c r="M57" s="69"/>
      <c r="N57" s="69"/>
      <c r="O57" s="69"/>
      <c r="P57" s="69"/>
      <c r="Q57" s="69"/>
      <c r="R57" s="69"/>
      <c r="S57" s="69"/>
    </row>
    <row r="58" spans="1:19" s="31" customFormat="1" ht="62.4">
      <c r="A58" s="47" t="s">
        <v>268</v>
      </c>
      <c r="B58" s="47"/>
      <c r="C58" s="241"/>
      <c r="D58" s="242" t="s">
        <v>814</v>
      </c>
      <c r="E58" s="47" t="s">
        <v>34</v>
      </c>
      <c r="F58" s="67">
        <v>41.91</v>
      </c>
      <c r="G58" s="91">
        <v>0</v>
      </c>
      <c r="H58" s="50">
        <v>0</v>
      </c>
      <c r="I58" s="50">
        <v>0</v>
      </c>
      <c r="J58" s="37"/>
      <c r="K58" s="49"/>
      <c r="L58" s="29"/>
      <c r="M58" s="30"/>
      <c r="N58" s="30"/>
      <c r="O58" s="30"/>
      <c r="P58" s="30"/>
      <c r="Q58" s="30"/>
      <c r="R58" s="30"/>
      <c r="S58" s="30"/>
    </row>
    <row r="59" spans="1:19" s="31" customFormat="1" ht="62.4">
      <c r="A59" s="47" t="s">
        <v>269</v>
      </c>
      <c r="B59" s="47"/>
      <c r="C59" s="241"/>
      <c r="D59" s="242" t="s">
        <v>815</v>
      </c>
      <c r="E59" s="47" t="s">
        <v>34</v>
      </c>
      <c r="F59" s="67">
        <v>59.73</v>
      </c>
      <c r="G59" s="91">
        <v>0</v>
      </c>
      <c r="H59" s="50">
        <v>0</v>
      </c>
      <c r="I59" s="50">
        <v>0</v>
      </c>
      <c r="J59" s="37"/>
      <c r="K59" s="49"/>
      <c r="L59" s="29"/>
      <c r="M59" s="30"/>
      <c r="N59" s="30"/>
      <c r="O59" s="30"/>
      <c r="P59" s="30"/>
      <c r="Q59" s="30"/>
      <c r="R59" s="30"/>
      <c r="S59" s="30"/>
    </row>
    <row r="60" spans="1:19" s="31" customFormat="1" ht="62.4">
      <c r="A60" s="47" t="s">
        <v>658</v>
      </c>
      <c r="B60" s="47"/>
      <c r="C60" s="241"/>
      <c r="D60" s="242" t="s">
        <v>816</v>
      </c>
      <c r="E60" s="47" t="s">
        <v>34</v>
      </c>
      <c r="F60" s="67">
        <v>9.27</v>
      </c>
      <c r="G60" s="91">
        <v>0</v>
      </c>
      <c r="H60" s="50">
        <v>0</v>
      </c>
      <c r="I60" s="50">
        <v>0</v>
      </c>
      <c r="J60" s="37"/>
      <c r="K60" s="49"/>
      <c r="L60" s="34"/>
      <c r="M60" s="38"/>
      <c r="N60" s="30"/>
      <c r="O60" s="30"/>
      <c r="P60" s="30"/>
      <c r="Q60" s="30"/>
      <c r="R60" s="30"/>
      <c r="S60" s="30"/>
    </row>
    <row r="61" spans="1:19" s="31" customFormat="1" ht="62.4">
      <c r="A61" s="47" t="s">
        <v>657</v>
      </c>
      <c r="B61" s="47"/>
      <c r="C61" s="241"/>
      <c r="D61" s="242" t="s">
        <v>817</v>
      </c>
      <c r="E61" s="47" t="s">
        <v>34</v>
      </c>
      <c r="F61" s="67">
        <v>49.45</v>
      </c>
      <c r="G61" s="91">
        <v>0</v>
      </c>
      <c r="H61" s="50">
        <v>0</v>
      </c>
      <c r="I61" s="50">
        <v>0</v>
      </c>
      <c r="J61" s="233"/>
      <c r="K61" s="49"/>
      <c r="L61" s="29"/>
      <c r="M61" s="78"/>
      <c r="N61" s="78"/>
      <c r="O61" s="78"/>
      <c r="P61" s="78"/>
      <c r="Q61" s="78"/>
      <c r="R61" s="78"/>
      <c r="S61" s="78"/>
    </row>
    <row r="62" spans="1:19" s="31" customFormat="1" ht="62.4">
      <c r="A62" s="47" t="s">
        <v>659</v>
      </c>
      <c r="B62" s="47"/>
      <c r="C62" s="241"/>
      <c r="D62" s="242" t="s">
        <v>812</v>
      </c>
      <c r="E62" s="47" t="s">
        <v>34</v>
      </c>
      <c r="F62" s="67">
        <v>127.36999999999999</v>
      </c>
      <c r="G62" s="91">
        <v>0</v>
      </c>
      <c r="H62" s="50">
        <v>0</v>
      </c>
      <c r="I62" s="50">
        <v>0</v>
      </c>
      <c r="J62" s="37"/>
      <c r="K62" s="49"/>
      <c r="L62" s="34"/>
      <c r="M62" s="38"/>
      <c r="N62" s="30"/>
      <c r="O62" s="30"/>
      <c r="P62" s="30"/>
      <c r="Q62" s="30"/>
      <c r="R62" s="30"/>
      <c r="S62" s="30"/>
    </row>
    <row r="63" spans="1:19" s="31" customFormat="1" ht="62.4">
      <c r="A63" s="47" t="s">
        <v>803</v>
      </c>
      <c r="B63" s="47"/>
      <c r="C63" s="241"/>
      <c r="D63" s="242" t="s">
        <v>860</v>
      </c>
      <c r="E63" s="47" t="s">
        <v>18</v>
      </c>
      <c r="F63" s="67">
        <v>8.52</v>
      </c>
      <c r="G63" s="91">
        <v>0</v>
      </c>
      <c r="H63" s="50">
        <v>0</v>
      </c>
      <c r="I63" s="50">
        <v>0</v>
      </c>
      <c r="J63" s="233"/>
      <c r="K63" s="49"/>
      <c r="L63" s="29"/>
      <c r="M63" s="78"/>
      <c r="N63" s="78"/>
      <c r="O63" s="78"/>
      <c r="P63" s="78"/>
      <c r="Q63" s="78"/>
      <c r="R63" s="78"/>
      <c r="S63" s="78"/>
    </row>
    <row r="64" spans="1:19" s="31" customFormat="1">
      <c r="A64" s="63"/>
      <c r="B64" s="47"/>
      <c r="C64" s="47"/>
      <c r="D64" s="64"/>
      <c r="E64" s="65"/>
      <c r="F64" s="50"/>
      <c r="G64" s="50"/>
      <c r="H64" s="50"/>
      <c r="I64" s="50"/>
      <c r="J64" s="37"/>
      <c r="K64" s="49"/>
      <c r="L64" s="29"/>
      <c r="M64" s="30"/>
      <c r="N64" s="30"/>
      <c r="O64" s="30"/>
      <c r="P64" s="30"/>
      <c r="Q64" s="30"/>
      <c r="R64" s="30"/>
      <c r="S64" s="30"/>
    </row>
    <row r="65" spans="1:19" s="86" customFormat="1">
      <c r="A65" s="81" t="s">
        <v>33</v>
      </c>
      <c r="B65" s="82"/>
      <c r="C65" s="82"/>
      <c r="D65" s="87" t="s">
        <v>270</v>
      </c>
      <c r="E65" s="82"/>
      <c r="F65" s="83"/>
      <c r="G65" s="83"/>
      <c r="H65" s="83"/>
      <c r="I65" s="83">
        <f>SUM(I66:I74)</f>
        <v>0</v>
      </c>
      <c r="J65" s="234" t="str">
        <f>A65</f>
        <v>4.2</v>
      </c>
      <c r="K65" s="83"/>
      <c r="L65" s="84"/>
      <c r="M65" s="84"/>
      <c r="N65" s="85"/>
      <c r="O65" s="85"/>
      <c r="P65" s="85"/>
      <c r="Q65" s="85"/>
      <c r="R65" s="85"/>
      <c r="S65" s="85"/>
    </row>
    <row r="66" spans="1:19" s="31" customFormat="1" ht="62.4">
      <c r="A66" s="47" t="s">
        <v>204</v>
      </c>
      <c r="B66" s="47"/>
      <c r="C66" s="241"/>
      <c r="D66" s="242" t="s">
        <v>660</v>
      </c>
      <c r="E66" s="47" t="s">
        <v>14</v>
      </c>
      <c r="F66" s="67">
        <v>155.72999999999999</v>
      </c>
      <c r="G66" s="91">
        <v>0</v>
      </c>
      <c r="H66" s="50">
        <v>0</v>
      </c>
      <c r="I66" s="50">
        <v>0</v>
      </c>
      <c r="J66" s="229"/>
      <c r="K66" s="66"/>
      <c r="L66" s="68"/>
      <c r="M66" s="69"/>
      <c r="N66" s="69"/>
      <c r="O66" s="69"/>
      <c r="P66" s="69"/>
      <c r="Q66" s="69"/>
      <c r="R66" s="69"/>
      <c r="S66" s="69"/>
    </row>
    <row r="67" spans="1:19" s="31" customFormat="1" ht="62.4">
      <c r="A67" s="47" t="s">
        <v>206</v>
      </c>
      <c r="B67" s="47"/>
      <c r="C67" s="241"/>
      <c r="D67" s="242" t="s">
        <v>813</v>
      </c>
      <c r="E67" s="47" t="s">
        <v>34</v>
      </c>
      <c r="F67" s="67">
        <v>18.27</v>
      </c>
      <c r="G67" s="91">
        <v>0</v>
      </c>
      <c r="H67" s="50">
        <v>0</v>
      </c>
      <c r="I67" s="50">
        <v>0</v>
      </c>
      <c r="J67" s="229"/>
      <c r="K67" s="66"/>
      <c r="L67" s="68"/>
      <c r="M67" s="69"/>
      <c r="N67" s="69"/>
      <c r="O67" s="69"/>
      <c r="P67" s="69"/>
      <c r="Q67" s="69"/>
      <c r="R67" s="69"/>
      <c r="S67" s="69"/>
    </row>
    <row r="68" spans="1:19" s="31" customFormat="1" ht="62.4">
      <c r="A68" s="47" t="s">
        <v>272</v>
      </c>
      <c r="B68" s="47"/>
      <c r="C68" s="241"/>
      <c r="D68" s="242" t="s">
        <v>814</v>
      </c>
      <c r="E68" s="47" t="s">
        <v>34</v>
      </c>
      <c r="F68" s="67">
        <v>32.64</v>
      </c>
      <c r="G68" s="91">
        <v>0</v>
      </c>
      <c r="H68" s="50">
        <v>0</v>
      </c>
      <c r="I68" s="50">
        <v>0</v>
      </c>
      <c r="J68" s="37"/>
      <c r="K68" s="49"/>
      <c r="L68" s="29"/>
      <c r="M68" s="30"/>
      <c r="N68" s="30"/>
      <c r="O68" s="30"/>
      <c r="P68" s="30"/>
      <c r="Q68" s="30"/>
      <c r="R68" s="30"/>
      <c r="S68" s="30"/>
    </row>
    <row r="69" spans="1:19" s="31" customFormat="1" ht="62.4">
      <c r="A69" s="47" t="s">
        <v>273</v>
      </c>
      <c r="B69" s="47"/>
      <c r="C69" s="241"/>
      <c r="D69" s="242" t="s">
        <v>815</v>
      </c>
      <c r="E69" s="47" t="s">
        <v>34</v>
      </c>
      <c r="F69" s="67">
        <v>157.82</v>
      </c>
      <c r="G69" s="91">
        <v>0</v>
      </c>
      <c r="H69" s="50">
        <v>0</v>
      </c>
      <c r="I69" s="50">
        <v>0</v>
      </c>
      <c r="J69" s="37"/>
      <c r="K69" s="49"/>
      <c r="L69" s="29"/>
      <c r="M69" s="30"/>
      <c r="N69" s="30"/>
      <c r="O69" s="30"/>
      <c r="P69" s="30"/>
      <c r="Q69" s="30"/>
      <c r="R69" s="30"/>
      <c r="S69" s="30"/>
    </row>
    <row r="70" spans="1:19" s="31" customFormat="1" ht="62.4">
      <c r="A70" s="47" t="s">
        <v>274</v>
      </c>
      <c r="B70" s="47"/>
      <c r="C70" s="241"/>
      <c r="D70" s="242" t="s">
        <v>816</v>
      </c>
      <c r="E70" s="47" t="s">
        <v>34</v>
      </c>
      <c r="F70" s="67">
        <v>630.27</v>
      </c>
      <c r="G70" s="91">
        <v>0</v>
      </c>
      <c r="H70" s="50">
        <v>0</v>
      </c>
      <c r="I70" s="50">
        <v>0</v>
      </c>
      <c r="J70" s="37"/>
      <c r="K70" s="49"/>
      <c r="L70" s="29"/>
      <c r="M70" s="30"/>
      <c r="N70" s="30"/>
      <c r="O70" s="30"/>
      <c r="P70" s="30"/>
      <c r="Q70" s="30"/>
      <c r="R70" s="30"/>
      <c r="S70" s="30"/>
    </row>
    <row r="71" spans="1:19" s="31" customFormat="1" ht="62.4">
      <c r="A71" s="47" t="s">
        <v>661</v>
      </c>
      <c r="B71" s="47"/>
      <c r="C71" s="241"/>
      <c r="D71" s="242" t="s">
        <v>812</v>
      </c>
      <c r="E71" s="47" t="s">
        <v>34</v>
      </c>
      <c r="F71" s="67">
        <v>142.09</v>
      </c>
      <c r="G71" s="91">
        <v>0</v>
      </c>
      <c r="H71" s="50">
        <v>0</v>
      </c>
      <c r="I71" s="50">
        <v>0</v>
      </c>
      <c r="J71" s="37"/>
      <c r="K71" s="49"/>
      <c r="L71" s="29"/>
      <c r="M71" s="30"/>
      <c r="N71" s="30"/>
      <c r="O71" s="30"/>
      <c r="P71" s="30"/>
      <c r="Q71" s="30"/>
      <c r="R71" s="30"/>
      <c r="S71" s="30"/>
    </row>
    <row r="72" spans="1:19" s="31" customFormat="1" ht="46.8">
      <c r="A72" s="47" t="s">
        <v>662</v>
      </c>
      <c r="B72" s="47"/>
      <c r="C72" s="241"/>
      <c r="D72" s="242" t="s">
        <v>861</v>
      </c>
      <c r="E72" s="47" t="s">
        <v>18</v>
      </c>
      <c r="F72" s="67">
        <v>10.71</v>
      </c>
      <c r="G72" s="91">
        <v>0</v>
      </c>
      <c r="H72" s="50">
        <v>0</v>
      </c>
      <c r="I72" s="50">
        <v>0</v>
      </c>
      <c r="J72" s="37"/>
      <c r="K72" s="49"/>
      <c r="L72" s="29"/>
      <c r="M72" s="30"/>
      <c r="N72" s="30"/>
      <c r="O72" s="30"/>
      <c r="P72" s="30"/>
      <c r="Q72" s="30"/>
      <c r="R72" s="30"/>
      <c r="S72" s="30"/>
    </row>
    <row r="73" spans="1:19" s="31" customFormat="1" ht="46.8">
      <c r="A73" s="47" t="s">
        <v>663</v>
      </c>
      <c r="B73" s="47"/>
      <c r="C73" s="241"/>
      <c r="D73" s="242" t="s">
        <v>862</v>
      </c>
      <c r="E73" s="47" t="s">
        <v>863</v>
      </c>
      <c r="F73" s="67">
        <v>84.33</v>
      </c>
      <c r="G73" s="91">
        <v>0</v>
      </c>
      <c r="H73" s="50">
        <v>0</v>
      </c>
      <c r="I73" s="50">
        <v>0</v>
      </c>
      <c r="J73" s="37"/>
      <c r="K73" s="49"/>
      <c r="L73" s="29"/>
      <c r="M73" s="30"/>
      <c r="N73" s="30"/>
      <c r="O73" s="30"/>
      <c r="P73" s="30"/>
      <c r="Q73" s="30"/>
      <c r="R73" s="30"/>
      <c r="S73" s="30"/>
    </row>
    <row r="74" spans="1:19" s="31" customFormat="1">
      <c r="A74" s="63"/>
      <c r="B74" s="47"/>
      <c r="C74" s="47"/>
      <c r="D74" s="64"/>
      <c r="E74" s="65"/>
      <c r="F74" s="50"/>
      <c r="G74" s="50"/>
      <c r="H74" s="50"/>
      <c r="I74" s="50"/>
      <c r="J74" s="37"/>
      <c r="K74" s="49"/>
      <c r="L74" s="29"/>
      <c r="M74" s="30"/>
      <c r="N74" s="30"/>
      <c r="O74" s="30"/>
      <c r="P74" s="30"/>
      <c r="Q74" s="30"/>
      <c r="R74" s="30"/>
      <c r="S74" s="30"/>
    </row>
    <row r="75" spans="1:19" s="31" customFormat="1">
      <c r="A75" s="81" t="s">
        <v>276</v>
      </c>
      <c r="B75" s="82"/>
      <c r="C75" s="82"/>
      <c r="D75" s="87" t="s">
        <v>277</v>
      </c>
      <c r="E75" s="82"/>
      <c r="F75" s="83"/>
      <c r="G75" s="83"/>
      <c r="H75" s="83"/>
      <c r="I75" s="83">
        <f>SUM(I76:I80)</f>
        <v>0</v>
      </c>
      <c r="J75" s="234" t="str">
        <f>A75</f>
        <v>4.3</v>
      </c>
      <c r="K75" s="49"/>
      <c r="L75" s="29"/>
      <c r="M75" s="30"/>
      <c r="N75" s="30"/>
      <c r="O75" s="30"/>
      <c r="P75" s="30"/>
      <c r="Q75" s="30"/>
      <c r="R75" s="30"/>
      <c r="S75" s="30"/>
    </row>
    <row r="76" spans="1:19" s="31" customFormat="1" ht="46.8">
      <c r="A76" s="47" t="s">
        <v>278</v>
      </c>
      <c r="B76" s="47"/>
      <c r="C76" s="241"/>
      <c r="D76" s="242" t="s">
        <v>853</v>
      </c>
      <c r="E76" s="47" t="s">
        <v>14</v>
      </c>
      <c r="F76" s="67">
        <v>111.8</v>
      </c>
      <c r="G76" s="91">
        <v>0</v>
      </c>
      <c r="H76" s="50">
        <v>0</v>
      </c>
      <c r="I76" s="50">
        <v>0</v>
      </c>
      <c r="J76" s="37"/>
      <c r="K76" s="49"/>
      <c r="L76" s="29"/>
      <c r="M76" s="30"/>
      <c r="N76" s="30"/>
      <c r="O76" s="30"/>
      <c r="P76" s="30"/>
      <c r="Q76" s="30"/>
      <c r="R76" s="30"/>
      <c r="S76" s="30"/>
    </row>
    <row r="77" spans="1:19" s="31" customFormat="1" ht="46.8">
      <c r="A77" s="47" t="s">
        <v>279</v>
      </c>
      <c r="B77" s="47"/>
      <c r="C77" s="241"/>
      <c r="D77" s="242" t="s">
        <v>864</v>
      </c>
      <c r="E77" s="47" t="s">
        <v>34</v>
      </c>
      <c r="F77" s="67">
        <v>135.38999999999999</v>
      </c>
      <c r="G77" s="91">
        <v>0</v>
      </c>
      <c r="H77" s="50">
        <v>0</v>
      </c>
      <c r="I77" s="50">
        <v>0</v>
      </c>
      <c r="J77" s="37"/>
      <c r="K77" s="49"/>
      <c r="L77" s="29"/>
      <c r="M77" s="30"/>
      <c r="N77" s="30"/>
      <c r="O77" s="30"/>
      <c r="P77" s="30"/>
      <c r="Q77" s="30"/>
      <c r="R77" s="30"/>
      <c r="S77" s="30"/>
    </row>
    <row r="78" spans="1:19" s="31" customFormat="1" ht="46.8">
      <c r="A78" s="47" t="s">
        <v>280</v>
      </c>
      <c r="B78" s="47"/>
      <c r="C78" s="241"/>
      <c r="D78" s="242" t="s">
        <v>865</v>
      </c>
      <c r="E78" s="47" t="s">
        <v>34</v>
      </c>
      <c r="F78" s="67">
        <v>95.93</v>
      </c>
      <c r="G78" s="91">
        <v>0</v>
      </c>
      <c r="H78" s="50">
        <v>0</v>
      </c>
      <c r="I78" s="50">
        <v>0</v>
      </c>
      <c r="J78" s="37"/>
      <c r="K78" s="49"/>
      <c r="L78" s="29"/>
      <c r="M78" s="30"/>
      <c r="N78" s="30"/>
      <c r="O78" s="30"/>
      <c r="P78" s="30"/>
      <c r="Q78" s="30"/>
      <c r="R78" s="30"/>
      <c r="S78" s="30"/>
    </row>
    <row r="79" spans="1:19" s="31" customFormat="1" ht="62.4">
      <c r="A79" s="47" t="s">
        <v>281</v>
      </c>
      <c r="B79" s="47"/>
      <c r="C79" s="241"/>
      <c r="D79" s="242" t="s">
        <v>866</v>
      </c>
      <c r="E79" s="47" t="s">
        <v>18</v>
      </c>
      <c r="F79" s="67">
        <v>6.59</v>
      </c>
      <c r="G79" s="91">
        <v>0</v>
      </c>
      <c r="H79" s="50">
        <v>0</v>
      </c>
      <c r="I79" s="50">
        <v>0</v>
      </c>
      <c r="J79" s="37"/>
      <c r="K79" s="49"/>
      <c r="L79" s="29"/>
      <c r="M79" s="30"/>
      <c r="N79" s="30"/>
      <c r="O79" s="30"/>
      <c r="P79" s="30"/>
      <c r="Q79" s="30"/>
      <c r="R79" s="30"/>
      <c r="S79" s="30"/>
    </row>
    <row r="80" spans="1:19" s="31" customFormat="1">
      <c r="A80" s="63"/>
      <c r="B80" s="47"/>
      <c r="C80" s="47"/>
      <c r="D80" s="64"/>
      <c r="E80" s="65"/>
      <c r="F80" s="50"/>
      <c r="G80" s="50"/>
      <c r="H80" s="50"/>
      <c r="I80" s="50"/>
      <c r="J80" s="37"/>
      <c r="K80" s="49"/>
      <c r="L80" s="29"/>
      <c r="M80" s="30"/>
      <c r="N80" s="30"/>
      <c r="O80" s="30"/>
      <c r="P80" s="30"/>
      <c r="Q80" s="30"/>
      <c r="R80" s="30"/>
      <c r="S80" s="30"/>
    </row>
    <row r="81" spans="1:19" s="31" customFormat="1">
      <c r="A81" s="81" t="s">
        <v>282</v>
      </c>
      <c r="B81" s="82"/>
      <c r="C81" s="82"/>
      <c r="D81" s="87" t="s">
        <v>283</v>
      </c>
      <c r="E81" s="82"/>
      <c r="F81" s="83"/>
      <c r="G81" s="83"/>
      <c r="H81" s="83"/>
      <c r="I81" s="83">
        <f>SUM(I82:I87)</f>
        <v>0</v>
      </c>
      <c r="J81" s="234" t="str">
        <f>A81</f>
        <v>4.4</v>
      </c>
      <c r="K81" s="49"/>
      <c r="L81" s="29"/>
      <c r="M81" s="30"/>
      <c r="N81" s="30"/>
      <c r="O81" s="30"/>
      <c r="P81" s="30"/>
      <c r="Q81" s="30"/>
      <c r="R81" s="30"/>
      <c r="S81" s="30"/>
    </row>
    <row r="82" spans="1:19" s="31" customFormat="1" ht="46.8">
      <c r="A82" s="47" t="s">
        <v>284</v>
      </c>
      <c r="B82" s="47"/>
      <c r="C82" s="241"/>
      <c r="D82" s="242" t="s">
        <v>853</v>
      </c>
      <c r="E82" s="47" t="s">
        <v>14</v>
      </c>
      <c r="F82" s="67">
        <v>10.8</v>
      </c>
      <c r="G82" s="91">
        <v>0</v>
      </c>
      <c r="H82" s="50">
        <v>0</v>
      </c>
      <c r="I82" s="50">
        <v>0</v>
      </c>
      <c r="J82" s="37"/>
      <c r="K82" s="49"/>
      <c r="L82" s="29"/>
      <c r="M82" s="30"/>
      <c r="N82" s="30"/>
      <c r="O82" s="30"/>
      <c r="P82" s="30"/>
      <c r="Q82" s="30"/>
      <c r="R82" s="30"/>
      <c r="S82" s="30"/>
    </row>
    <row r="83" spans="1:19" s="31" customFormat="1" ht="46.8">
      <c r="A83" s="47" t="s">
        <v>285</v>
      </c>
      <c r="B83" s="47"/>
      <c r="C83" s="241"/>
      <c r="D83" s="242" t="s">
        <v>664</v>
      </c>
      <c r="E83" s="47" t="s">
        <v>18</v>
      </c>
      <c r="F83" s="67">
        <v>33.83</v>
      </c>
      <c r="G83" s="91">
        <v>0</v>
      </c>
      <c r="H83" s="50">
        <v>0</v>
      </c>
      <c r="I83" s="50">
        <v>0</v>
      </c>
      <c r="J83" s="37"/>
      <c r="K83" s="49"/>
      <c r="L83" s="29"/>
      <c r="M83" s="30"/>
      <c r="N83" s="30"/>
      <c r="O83" s="30"/>
      <c r="P83" s="30"/>
      <c r="Q83" s="30"/>
      <c r="R83" s="30"/>
      <c r="S83" s="30"/>
    </row>
    <row r="84" spans="1:19" s="31" customFormat="1" ht="46.8">
      <c r="A84" s="47" t="s">
        <v>287</v>
      </c>
      <c r="B84" s="47"/>
      <c r="C84" s="241"/>
      <c r="D84" s="242" t="s">
        <v>127</v>
      </c>
      <c r="E84" s="47" t="s">
        <v>34</v>
      </c>
      <c r="F84" s="67">
        <v>1482.18</v>
      </c>
      <c r="G84" s="91">
        <v>0</v>
      </c>
      <c r="H84" s="50">
        <v>0</v>
      </c>
      <c r="I84" s="50">
        <v>0</v>
      </c>
      <c r="J84" s="37"/>
      <c r="K84" s="49"/>
      <c r="L84" s="29"/>
      <c r="M84" s="30"/>
      <c r="N84" s="30"/>
      <c r="O84" s="30"/>
      <c r="P84" s="30"/>
      <c r="Q84" s="30"/>
      <c r="R84" s="30"/>
      <c r="S84" s="30"/>
    </row>
    <row r="85" spans="1:19" s="31" customFormat="1" ht="46.8">
      <c r="A85" s="47" t="s">
        <v>289</v>
      </c>
      <c r="B85" s="47"/>
      <c r="C85" s="241"/>
      <c r="D85" s="242" t="s">
        <v>198</v>
      </c>
      <c r="E85" s="47" t="s">
        <v>18</v>
      </c>
      <c r="F85" s="67">
        <v>27.07</v>
      </c>
      <c r="G85" s="91">
        <v>0</v>
      </c>
      <c r="H85" s="50">
        <v>0</v>
      </c>
      <c r="I85" s="50">
        <v>0</v>
      </c>
      <c r="J85" s="37"/>
      <c r="K85" s="49"/>
      <c r="L85" s="29"/>
      <c r="M85" s="30"/>
      <c r="N85" s="30"/>
      <c r="O85" s="30"/>
      <c r="P85" s="30"/>
      <c r="Q85" s="30"/>
      <c r="R85" s="30"/>
      <c r="S85" s="30"/>
    </row>
    <row r="86" spans="1:19" s="31" customFormat="1">
      <c r="A86" s="47" t="s">
        <v>913</v>
      </c>
      <c r="B86" s="47"/>
      <c r="C86" s="241"/>
      <c r="D86" s="242" t="s">
        <v>202</v>
      </c>
      <c r="E86" s="47" t="s">
        <v>14</v>
      </c>
      <c r="F86" s="67">
        <v>1001.47</v>
      </c>
      <c r="G86" s="91">
        <v>0</v>
      </c>
      <c r="H86" s="50">
        <v>0</v>
      </c>
      <c r="I86" s="50">
        <v>0</v>
      </c>
      <c r="J86" s="37"/>
      <c r="K86" s="49"/>
      <c r="L86" s="29"/>
      <c r="M86" s="30"/>
      <c r="N86" s="30"/>
      <c r="O86" s="30"/>
      <c r="P86" s="30"/>
      <c r="Q86" s="30"/>
      <c r="R86" s="30"/>
      <c r="S86" s="30"/>
    </row>
    <row r="87" spans="1:19" s="31" customFormat="1">
      <c r="A87" s="63"/>
      <c r="B87" s="47"/>
      <c r="C87" s="47"/>
      <c r="D87" s="64"/>
      <c r="E87" s="65"/>
      <c r="F87" s="50"/>
      <c r="G87" s="50"/>
      <c r="H87" s="50"/>
      <c r="I87" s="50"/>
      <c r="J87" s="37"/>
      <c r="K87" s="49"/>
      <c r="L87" s="29"/>
      <c r="M87" s="30"/>
      <c r="N87" s="30"/>
      <c r="O87" s="30"/>
      <c r="P87" s="30"/>
      <c r="Q87" s="30"/>
      <c r="R87" s="30"/>
      <c r="S87" s="30"/>
    </row>
    <row r="88" spans="1:19" s="31" customFormat="1">
      <c r="A88" s="81" t="s">
        <v>290</v>
      </c>
      <c r="B88" s="82"/>
      <c r="C88" s="82"/>
      <c r="D88" s="87" t="s">
        <v>291</v>
      </c>
      <c r="E88" s="82"/>
      <c r="F88" s="83"/>
      <c r="G88" s="83"/>
      <c r="H88" s="83"/>
      <c r="I88" s="83">
        <f>SUM(I89:I90)</f>
        <v>0</v>
      </c>
      <c r="J88" s="234" t="str">
        <f>A88</f>
        <v>4.5</v>
      </c>
      <c r="K88" s="49"/>
      <c r="L88" s="29"/>
      <c r="M88" s="30"/>
      <c r="N88" s="30"/>
      <c r="O88" s="30"/>
      <c r="P88" s="30"/>
      <c r="Q88" s="30"/>
      <c r="R88" s="30"/>
      <c r="S88" s="30"/>
    </row>
    <row r="89" spans="1:19" s="31" customFormat="1" ht="31.2">
      <c r="A89" s="47" t="s">
        <v>292</v>
      </c>
      <c r="B89" s="47"/>
      <c r="C89" s="241"/>
      <c r="D89" s="242" t="s">
        <v>665</v>
      </c>
      <c r="E89" s="47" t="s">
        <v>16</v>
      </c>
      <c r="F89" s="67">
        <v>33.9</v>
      </c>
      <c r="G89" s="91">
        <v>0</v>
      </c>
      <c r="H89" s="50">
        <v>0</v>
      </c>
      <c r="I89" s="50">
        <v>0</v>
      </c>
      <c r="J89" s="37"/>
      <c r="K89" s="49"/>
      <c r="L89" s="29"/>
      <c r="M89" s="30"/>
      <c r="N89" s="30"/>
      <c r="O89" s="30"/>
      <c r="P89" s="30"/>
      <c r="Q89" s="30"/>
      <c r="R89" s="30"/>
      <c r="S89" s="30"/>
    </row>
    <row r="90" spans="1:19" s="31" customFormat="1">
      <c r="A90" s="63"/>
      <c r="B90" s="47"/>
      <c r="C90" s="47"/>
      <c r="D90" s="64"/>
      <c r="E90" s="65"/>
      <c r="F90" s="50"/>
      <c r="G90" s="50"/>
      <c r="H90" s="50"/>
      <c r="I90" s="50"/>
      <c r="J90" s="37"/>
      <c r="K90" s="49"/>
      <c r="L90" s="29"/>
      <c r="M90" s="30"/>
      <c r="N90" s="30"/>
      <c r="O90" s="30"/>
      <c r="P90" s="30"/>
      <c r="Q90" s="30"/>
      <c r="R90" s="30"/>
      <c r="S90" s="30"/>
    </row>
    <row r="91" spans="1:19" s="31" customFormat="1">
      <c r="A91" s="57" t="s">
        <v>35</v>
      </c>
      <c r="B91" s="58"/>
      <c r="C91" s="58"/>
      <c r="D91" s="59" t="s">
        <v>294</v>
      </c>
      <c r="E91" s="58"/>
      <c r="F91" s="60"/>
      <c r="G91" s="60"/>
      <c r="H91" s="60"/>
      <c r="I91" s="60">
        <f>SUM(I93:I102)/2</f>
        <v>0</v>
      </c>
      <c r="J91" s="228" t="str">
        <f>A91</f>
        <v>5.0</v>
      </c>
      <c r="K91" s="60"/>
      <c r="L91" s="61"/>
      <c r="M91" s="61"/>
      <c r="N91" s="62"/>
      <c r="O91" s="62"/>
      <c r="P91" s="62"/>
      <c r="Q91" s="62"/>
      <c r="R91" s="62"/>
      <c r="S91" s="62"/>
    </row>
    <row r="92" spans="1:19" s="31" customFormat="1">
      <c r="A92" s="63"/>
      <c r="B92" s="47"/>
      <c r="C92" s="47"/>
      <c r="D92" s="64"/>
      <c r="E92" s="65"/>
      <c r="F92" s="50"/>
      <c r="G92" s="50"/>
      <c r="H92" s="50"/>
      <c r="I92" s="50"/>
      <c r="J92" s="37"/>
      <c r="K92" s="49"/>
      <c r="L92" s="34"/>
      <c r="M92" s="38"/>
      <c r="N92" s="30"/>
      <c r="O92" s="30"/>
      <c r="P92" s="30"/>
      <c r="Q92" s="30"/>
      <c r="R92" s="30"/>
      <c r="S92" s="30"/>
    </row>
    <row r="93" spans="1:19" s="31" customFormat="1">
      <c r="A93" s="81" t="s">
        <v>36</v>
      </c>
      <c r="B93" s="82"/>
      <c r="C93" s="82"/>
      <c r="D93" s="87" t="s">
        <v>295</v>
      </c>
      <c r="E93" s="82"/>
      <c r="F93" s="83"/>
      <c r="G93" s="83"/>
      <c r="H93" s="83"/>
      <c r="I93" s="83">
        <f>SUM(I94:I95)</f>
        <v>0</v>
      </c>
      <c r="J93" s="37"/>
      <c r="K93" s="49"/>
      <c r="L93" s="34"/>
      <c r="M93" s="38"/>
      <c r="N93" s="30"/>
      <c r="O93" s="30"/>
      <c r="P93" s="30"/>
      <c r="Q93" s="30"/>
      <c r="R93" s="30"/>
      <c r="S93" s="30"/>
    </row>
    <row r="94" spans="1:19" s="31" customFormat="1" ht="62.4">
      <c r="A94" s="47" t="s">
        <v>296</v>
      </c>
      <c r="B94" s="47"/>
      <c r="C94" s="241"/>
      <c r="D94" s="242" t="s">
        <v>666</v>
      </c>
      <c r="E94" s="47" t="s">
        <v>14</v>
      </c>
      <c r="F94" s="67">
        <v>134.72</v>
      </c>
      <c r="G94" s="91">
        <v>0</v>
      </c>
      <c r="H94" s="50">
        <v>0</v>
      </c>
      <c r="I94" s="50">
        <v>0</v>
      </c>
      <c r="J94" s="229"/>
      <c r="K94" s="66"/>
      <c r="L94" s="68"/>
      <c r="M94" s="69"/>
      <c r="N94" s="69"/>
      <c r="O94" s="69"/>
      <c r="P94" s="69"/>
      <c r="Q94" s="69"/>
      <c r="R94" s="69"/>
      <c r="S94" s="69"/>
    </row>
    <row r="95" spans="1:19" s="31" customFormat="1">
      <c r="A95" s="63"/>
      <c r="B95" s="47"/>
      <c r="C95" s="47"/>
      <c r="D95" s="64"/>
      <c r="E95" s="65"/>
      <c r="F95" s="50"/>
      <c r="G95" s="50"/>
      <c r="H95" s="50"/>
      <c r="I95" s="50"/>
      <c r="J95" s="37"/>
      <c r="K95" s="49"/>
      <c r="L95" s="34"/>
      <c r="M95" s="38"/>
      <c r="N95" s="30"/>
      <c r="O95" s="30"/>
      <c r="P95" s="30"/>
      <c r="Q95" s="30"/>
      <c r="R95" s="30"/>
      <c r="S95" s="30"/>
    </row>
    <row r="96" spans="1:19" s="31" customFormat="1">
      <c r="A96" s="81" t="s">
        <v>37</v>
      </c>
      <c r="B96" s="82"/>
      <c r="C96" s="82"/>
      <c r="D96" s="87" t="s">
        <v>298</v>
      </c>
      <c r="E96" s="82"/>
      <c r="F96" s="83"/>
      <c r="G96" s="83"/>
      <c r="H96" s="83"/>
      <c r="I96" s="83">
        <f>SUM(I97:I99)</f>
        <v>0</v>
      </c>
      <c r="J96" s="37"/>
      <c r="K96" s="49"/>
      <c r="L96" s="34"/>
      <c r="M96" s="38"/>
      <c r="N96" s="30"/>
      <c r="O96" s="30"/>
      <c r="P96" s="30"/>
      <c r="Q96" s="30"/>
      <c r="R96" s="30"/>
      <c r="S96" s="30"/>
    </row>
    <row r="97" spans="1:19" s="31" customFormat="1" ht="78">
      <c r="A97" s="47" t="s">
        <v>299</v>
      </c>
      <c r="B97" s="47"/>
      <c r="C97" s="241"/>
      <c r="D97" s="242" t="s">
        <v>667</v>
      </c>
      <c r="E97" s="47" t="s">
        <v>14</v>
      </c>
      <c r="F97" s="67">
        <v>259.22000000000003</v>
      </c>
      <c r="G97" s="91">
        <v>0</v>
      </c>
      <c r="H97" s="50">
        <v>0</v>
      </c>
      <c r="I97" s="50">
        <v>0</v>
      </c>
      <c r="J97" s="229"/>
      <c r="K97" s="66"/>
      <c r="L97" s="68"/>
      <c r="M97" s="69"/>
      <c r="N97" s="69"/>
      <c r="O97" s="69"/>
      <c r="P97" s="69"/>
      <c r="Q97" s="69"/>
      <c r="R97" s="69"/>
      <c r="S97" s="69"/>
    </row>
    <row r="98" spans="1:19" s="31" customFormat="1" ht="46.8">
      <c r="A98" s="47" t="s">
        <v>301</v>
      </c>
      <c r="B98" s="47"/>
      <c r="C98" s="241"/>
      <c r="D98" s="242" t="s">
        <v>668</v>
      </c>
      <c r="E98" s="47" t="s">
        <v>16</v>
      </c>
      <c r="F98" s="67">
        <v>69.400000000000006</v>
      </c>
      <c r="G98" s="91">
        <v>0</v>
      </c>
      <c r="H98" s="50">
        <v>0</v>
      </c>
      <c r="I98" s="50">
        <v>0</v>
      </c>
      <c r="J98" s="229"/>
      <c r="K98" s="66"/>
      <c r="L98" s="68"/>
      <c r="M98" s="69"/>
      <c r="N98" s="69"/>
      <c r="O98" s="69"/>
      <c r="P98" s="69"/>
      <c r="Q98" s="69"/>
      <c r="R98" s="69"/>
      <c r="S98" s="69"/>
    </row>
    <row r="99" spans="1:19" s="31" customFormat="1">
      <c r="A99" s="63"/>
      <c r="B99" s="47"/>
      <c r="C99" s="47"/>
      <c r="D99" s="64"/>
      <c r="E99" s="65"/>
      <c r="F99" s="50"/>
      <c r="G99" s="50"/>
      <c r="H99" s="50"/>
      <c r="I99" s="50"/>
      <c r="J99" s="37"/>
      <c r="K99" s="49"/>
      <c r="L99" s="34"/>
      <c r="M99" s="38"/>
      <c r="N99" s="30"/>
      <c r="O99" s="30"/>
      <c r="P99" s="30"/>
      <c r="Q99" s="30"/>
      <c r="R99" s="30"/>
      <c r="S99" s="30"/>
    </row>
    <row r="100" spans="1:19" s="31" customFormat="1">
      <c r="A100" s="81" t="s">
        <v>233</v>
      </c>
      <c r="B100" s="82"/>
      <c r="C100" s="82"/>
      <c r="D100" s="87" t="s">
        <v>303</v>
      </c>
      <c r="E100" s="82"/>
      <c r="F100" s="83"/>
      <c r="G100" s="83"/>
      <c r="H100" s="83"/>
      <c r="I100" s="83">
        <f>SUM(I101:I102)</f>
        <v>0</v>
      </c>
      <c r="J100" s="37"/>
      <c r="K100" s="49"/>
      <c r="L100" s="34"/>
      <c r="M100" s="38"/>
      <c r="N100" s="30"/>
      <c r="O100" s="30"/>
      <c r="P100" s="30"/>
      <c r="Q100" s="30"/>
      <c r="R100" s="30"/>
      <c r="S100" s="30"/>
    </row>
    <row r="101" spans="1:19" s="31" customFormat="1" ht="62.4">
      <c r="A101" s="47" t="s">
        <v>304</v>
      </c>
      <c r="B101" s="47"/>
      <c r="C101" s="241"/>
      <c r="D101" s="242" t="s">
        <v>868</v>
      </c>
      <c r="E101" s="47" t="s">
        <v>14</v>
      </c>
      <c r="F101" s="67">
        <v>148.08000000000001</v>
      </c>
      <c r="G101" s="91">
        <v>0</v>
      </c>
      <c r="H101" s="50">
        <v>0</v>
      </c>
      <c r="I101" s="50">
        <v>0</v>
      </c>
      <c r="J101" s="229"/>
      <c r="K101" s="66"/>
      <c r="L101" s="68"/>
      <c r="M101" s="69"/>
      <c r="N101" s="69"/>
      <c r="O101" s="69"/>
      <c r="P101" s="69"/>
      <c r="Q101" s="69"/>
      <c r="R101" s="69"/>
      <c r="S101" s="69"/>
    </row>
    <row r="102" spans="1:19" s="31" customFormat="1">
      <c r="A102" s="63"/>
      <c r="B102" s="47"/>
      <c r="C102" s="47"/>
      <c r="D102" s="64"/>
      <c r="E102" s="65"/>
      <c r="F102" s="50"/>
      <c r="G102" s="50"/>
      <c r="H102" s="50"/>
      <c r="I102" s="50"/>
      <c r="J102" s="37"/>
      <c r="K102" s="49"/>
      <c r="L102" s="34"/>
      <c r="M102" s="38"/>
      <c r="N102" s="30"/>
      <c r="O102" s="30"/>
      <c r="P102" s="30"/>
      <c r="Q102" s="30"/>
      <c r="R102" s="30"/>
      <c r="S102" s="30"/>
    </row>
    <row r="103" spans="1:19" s="31" customFormat="1">
      <c r="A103" s="57" t="s">
        <v>39</v>
      </c>
      <c r="B103" s="58"/>
      <c r="C103" s="58"/>
      <c r="D103" s="59" t="s">
        <v>306</v>
      </c>
      <c r="E103" s="58"/>
      <c r="F103" s="60"/>
      <c r="G103" s="60"/>
      <c r="H103" s="60"/>
      <c r="I103" s="60">
        <f>SUM(I105:I121)/2</f>
        <v>0</v>
      </c>
      <c r="J103" s="228" t="str">
        <f>A103</f>
        <v>6.0</v>
      </c>
      <c r="K103" s="60"/>
      <c r="L103" s="61"/>
      <c r="M103" s="61"/>
      <c r="N103" s="62"/>
      <c r="O103" s="62"/>
      <c r="P103" s="62"/>
      <c r="Q103" s="62"/>
      <c r="R103" s="62"/>
      <c r="S103" s="62"/>
    </row>
    <row r="104" spans="1:19" s="31" customFormat="1">
      <c r="A104" s="63"/>
      <c r="B104" s="47"/>
      <c r="C104" s="47"/>
      <c r="D104" s="64"/>
      <c r="E104" s="65"/>
      <c r="F104" s="50"/>
      <c r="G104" s="50"/>
      <c r="H104" s="50"/>
      <c r="I104" s="50"/>
      <c r="J104" s="37"/>
      <c r="K104" s="49"/>
      <c r="L104" s="34"/>
      <c r="M104" s="38"/>
      <c r="N104" s="30"/>
      <c r="O104" s="30"/>
      <c r="P104" s="30"/>
      <c r="Q104" s="30"/>
      <c r="R104" s="30"/>
      <c r="S104" s="30"/>
    </row>
    <row r="105" spans="1:19" s="31" customFormat="1">
      <c r="A105" s="81" t="s">
        <v>40</v>
      </c>
      <c r="B105" s="82"/>
      <c r="C105" s="82"/>
      <c r="D105" s="87" t="s">
        <v>307</v>
      </c>
      <c r="E105" s="82"/>
      <c r="F105" s="83"/>
      <c r="G105" s="83"/>
      <c r="H105" s="83"/>
      <c r="I105" s="83">
        <f>SUM(I106:I110)</f>
        <v>0</v>
      </c>
      <c r="J105" s="37"/>
      <c r="K105" s="49"/>
      <c r="L105" s="34"/>
      <c r="M105" s="38"/>
      <c r="N105" s="30"/>
      <c r="O105" s="30"/>
      <c r="P105" s="30"/>
      <c r="Q105" s="30"/>
      <c r="R105" s="30"/>
      <c r="S105" s="30"/>
    </row>
    <row r="106" spans="1:19" s="31" customFormat="1" ht="93.6">
      <c r="A106" s="47" t="s">
        <v>308</v>
      </c>
      <c r="B106" s="47"/>
      <c r="C106" s="241"/>
      <c r="D106" s="242" t="s">
        <v>670</v>
      </c>
      <c r="E106" s="47" t="s">
        <v>22</v>
      </c>
      <c r="F106" s="67">
        <v>2</v>
      </c>
      <c r="G106" s="91">
        <v>0</v>
      </c>
      <c r="H106" s="50">
        <v>0</v>
      </c>
      <c r="I106" s="50">
        <v>0</v>
      </c>
      <c r="J106" s="229"/>
      <c r="K106" s="66"/>
      <c r="L106" s="68"/>
      <c r="M106" s="69"/>
      <c r="N106" s="69"/>
      <c r="O106" s="69"/>
      <c r="P106" s="69"/>
      <c r="Q106" s="69"/>
      <c r="R106" s="69"/>
      <c r="S106" s="69"/>
    </row>
    <row r="107" spans="1:19" s="31" customFormat="1" ht="93.6">
      <c r="A107" s="47" t="s">
        <v>310</v>
      </c>
      <c r="B107" s="47"/>
      <c r="C107" s="241"/>
      <c r="D107" s="242" t="s">
        <v>671</v>
      </c>
      <c r="E107" s="47" t="s">
        <v>22</v>
      </c>
      <c r="F107" s="67">
        <v>1</v>
      </c>
      <c r="G107" s="91">
        <v>0</v>
      </c>
      <c r="H107" s="50">
        <v>0</v>
      </c>
      <c r="I107" s="50">
        <v>0</v>
      </c>
      <c r="J107" s="37"/>
      <c r="K107" s="49"/>
      <c r="L107" s="34"/>
      <c r="M107" s="38"/>
      <c r="N107" s="30"/>
      <c r="O107" s="30"/>
      <c r="P107" s="30"/>
      <c r="Q107" s="30"/>
      <c r="R107" s="30"/>
      <c r="S107" s="30"/>
    </row>
    <row r="108" spans="1:19" s="31" customFormat="1" ht="78">
      <c r="A108" s="47" t="s">
        <v>312</v>
      </c>
      <c r="B108" s="47"/>
      <c r="C108" s="241"/>
      <c r="D108" s="242" t="s">
        <v>672</v>
      </c>
      <c r="E108" s="47" t="s">
        <v>22</v>
      </c>
      <c r="F108" s="67">
        <v>4</v>
      </c>
      <c r="G108" s="91">
        <v>0</v>
      </c>
      <c r="H108" s="50">
        <v>0</v>
      </c>
      <c r="I108" s="50">
        <v>0</v>
      </c>
      <c r="J108" s="37"/>
      <c r="K108" s="49"/>
      <c r="L108" s="34"/>
      <c r="M108" s="38"/>
      <c r="N108" s="30"/>
      <c r="O108" s="30"/>
      <c r="P108" s="30"/>
      <c r="Q108" s="30"/>
      <c r="R108" s="30"/>
      <c r="S108" s="30"/>
    </row>
    <row r="109" spans="1:19" s="31" customFormat="1" ht="78">
      <c r="A109" s="47" t="s">
        <v>313</v>
      </c>
      <c r="B109" s="47"/>
      <c r="C109" s="241"/>
      <c r="D109" s="242" t="s">
        <v>674</v>
      </c>
      <c r="E109" s="47" t="s">
        <v>22</v>
      </c>
      <c r="F109" s="67">
        <v>2</v>
      </c>
      <c r="G109" s="91">
        <v>0</v>
      </c>
      <c r="H109" s="50">
        <v>0</v>
      </c>
      <c r="I109" s="50">
        <v>0</v>
      </c>
      <c r="J109" s="37"/>
      <c r="K109" s="49"/>
      <c r="L109" s="34"/>
      <c r="M109" s="38"/>
      <c r="N109" s="30"/>
      <c r="O109" s="30"/>
      <c r="P109" s="30"/>
      <c r="Q109" s="30"/>
      <c r="R109" s="30"/>
      <c r="S109" s="30"/>
    </row>
    <row r="110" spans="1:19" s="31" customFormat="1">
      <c r="A110" s="63"/>
      <c r="B110" s="47"/>
      <c r="C110" s="47"/>
      <c r="D110" s="64"/>
      <c r="E110" s="65"/>
      <c r="F110" s="50"/>
      <c r="G110" s="50"/>
      <c r="H110" s="50"/>
      <c r="I110" s="50"/>
      <c r="J110" s="37"/>
      <c r="K110" s="49"/>
      <c r="L110" s="34"/>
      <c r="M110" s="38"/>
      <c r="N110" s="30"/>
      <c r="O110" s="30"/>
      <c r="P110" s="30"/>
      <c r="Q110" s="30"/>
      <c r="R110" s="30"/>
      <c r="S110" s="30"/>
    </row>
    <row r="111" spans="1:19" s="31" customFormat="1">
      <c r="A111" s="81" t="s">
        <v>314</v>
      </c>
      <c r="B111" s="82"/>
      <c r="C111" s="82"/>
      <c r="D111" s="87" t="s">
        <v>315</v>
      </c>
      <c r="E111" s="82"/>
      <c r="F111" s="83"/>
      <c r="G111" s="83"/>
      <c r="H111" s="83"/>
      <c r="I111" s="83">
        <f>SUM(I112:I115)</f>
        <v>0</v>
      </c>
      <c r="J111" s="37"/>
      <c r="K111" s="49"/>
      <c r="L111" s="34"/>
      <c r="M111" s="38"/>
      <c r="N111" s="30"/>
      <c r="O111" s="30"/>
      <c r="P111" s="30"/>
      <c r="Q111" s="30"/>
      <c r="R111" s="30"/>
      <c r="S111" s="30"/>
    </row>
    <row r="112" spans="1:19" s="31" customFormat="1" ht="31.2">
      <c r="A112" s="47" t="s">
        <v>316</v>
      </c>
      <c r="B112" s="47"/>
      <c r="C112" s="241"/>
      <c r="D112" s="242" t="s">
        <v>675</v>
      </c>
      <c r="E112" s="47" t="s">
        <v>68</v>
      </c>
      <c r="F112" s="67">
        <v>12</v>
      </c>
      <c r="G112" s="91">
        <v>0</v>
      </c>
      <c r="H112" s="50">
        <v>0</v>
      </c>
      <c r="I112" s="50">
        <v>0</v>
      </c>
      <c r="J112" s="37"/>
      <c r="K112" s="49"/>
      <c r="L112" s="34"/>
      <c r="M112" s="38"/>
      <c r="N112" s="30"/>
      <c r="O112" s="30"/>
      <c r="P112" s="30"/>
      <c r="Q112" s="30"/>
      <c r="R112" s="30"/>
      <c r="S112" s="30"/>
    </row>
    <row r="113" spans="1:19" s="31" customFormat="1" ht="31.2">
      <c r="A113" s="47" t="s">
        <v>318</v>
      </c>
      <c r="B113" s="47"/>
      <c r="C113" s="241"/>
      <c r="D113" s="242" t="s">
        <v>676</v>
      </c>
      <c r="E113" s="47" t="s">
        <v>67</v>
      </c>
      <c r="F113" s="67">
        <v>67.08</v>
      </c>
      <c r="G113" s="91">
        <v>0</v>
      </c>
      <c r="H113" s="50">
        <v>0</v>
      </c>
      <c r="I113" s="50">
        <v>0</v>
      </c>
      <c r="J113" s="37"/>
      <c r="K113" s="49"/>
      <c r="L113" s="34"/>
      <c r="M113" s="38"/>
      <c r="N113" s="30"/>
      <c r="O113" s="30"/>
      <c r="P113" s="30"/>
      <c r="Q113" s="30"/>
      <c r="R113" s="30"/>
      <c r="S113" s="30"/>
    </row>
    <row r="114" spans="1:19" s="31" customFormat="1" ht="31.2">
      <c r="A114" s="47" t="s">
        <v>320</v>
      </c>
      <c r="B114" s="47"/>
      <c r="C114" s="241"/>
      <c r="D114" s="242" t="s">
        <v>678</v>
      </c>
      <c r="E114" s="47" t="s">
        <v>22</v>
      </c>
      <c r="F114" s="67">
        <v>6</v>
      </c>
      <c r="G114" s="91">
        <v>0</v>
      </c>
      <c r="H114" s="50">
        <v>0</v>
      </c>
      <c r="I114" s="50">
        <v>0</v>
      </c>
      <c r="J114" s="37"/>
      <c r="K114" s="49"/>
      <c r="L114" s="34"/>
      <c r="M114" s="38"/>
      <c r="N114" s="30"/>
      <c r="O114" s="30"/>
      <c r="P114" s="30"/>
      <c r="Q114" s="30"/>
      <c r="R114" s="30"/>
      <c r="S114" s="30"/>
    </row>
    <row r="115" spans="1:19" s="31" customFormat="1">
      <c r="A115" s="63"/>
      <c r="B115" s="47"/>
      <c r="C115" s="47"/>
      <c r="D115" s="64"/>
      <c r="E115" s="65"/>
      <c r="F115" s="50"/>
      <c r="G115" s="50"/>
      <c r="H115" s="50"/>
      <c r="I115" s="50"/>
      <c r="J115" s="37"/>
      <c r="K115" s="49"/>
      <c r="L115" s="34"/>
      <c r="M115" s="38"/>
      <c r="N115" s="30"/>
      <c r="O115" s="30"/>
      <c r="P115" s="30"/>
      <c r="Q115" s="30"/>
      <c r="R115" s="30"/>
      <c r="S115" s="30"/>
    </row>
    <row r="116" spans="1:19" s="31" customFormat="1">
      <c r="A116" s="81" t="s">
        <v>322</v>
      </c>
      <c r="B116" s="82"/>
      <c r="C116" s="82"/>
      <c r="D116" s="87" t="s">
        <v>323</v>
      </c>
      <c r="E116" s="82"/>
      <c r="F116" s="83"/>
      <c r="G116" s="83"/>
      <c r="H116" s="83"/>
      <c r="I116" s="83">
        <f>SUM(I117:I118)</f>
        <v>0</v>
      </c>
      <c r="J116" s="37"/>
      <c r="K116" s="49"/>
      <c r="L116" s="34"/>
      <c r="M116" s="38"/>
      <c r="N116" s="30"/>
      <c r="O116" s="30"/>
      <c r="P116" s="30"/>
      <c r="Q116" s="30"/>
      <c r="R116" s="30"/>
      <c r="S116" s="30"/>
    </row>
    <row r="117" spans="1:19" s="31" customFormat="1" ht="62.4">
      <c r="A117" s="47" t="s">
        <v>324</v>
      </c>
      <c r="B117" s="47"/>
      <c r="C117" s="241"/>
      <c r="D117" s="242" t="s">
        <v>679</v>
      </c>
      <c r="E117" s="47" t="s">
        <v>14</v>
      </c>
      <c r="F117" s="67">
        <v>12.88</v>
      </c>
      <c r="G117" s="91">
        <v>0</v>
      </c>
      <c r="H117" s="50">
        <v>0</v>
      </c>
      <c r="I117" s="50">
        <v>0</v>
      </c>
      <c r="J117" s="37"/>
      <c r="K117" s="49"/>
      <c r="L117" s="34"/>
      <c r="M117" s="38"/>
      <c r="N117" s="30"/>
      <c r="O117" s="30"/>
      <c r="P117" s="30"/>
      <c r="Q117" s="30"/>
      <c r="R117" s="30"/>
      <c r="S117" s="30"/>
    </row>
    <row r="118" spans="1:19" s="31" customFormat="1">
      <c r="A118" s="63"/>
      <c r="B118" s="47"/>
      <c r="C118" s="47"/>
      <c r="D118" s="64"/>
      <c r="E118" s="65"/>
      <c r="F118" s="50"/>
      <c r="G118" s="50"/>
      <c r="H118" s="50"/>
      <c r="I118" s="50"/>
      <c r="J118" s="37"/>
      <c r="K118" s="49"/>
      <c r="L118" s="34"/>
      <c r="M118" s="38"/>
      <c r="N118" s="30"/>
      <c r="O118" s="30"/>
      <c r="P118" s="30"/>
      <c r="Q118" s="30"/>
      <c r="R118" s="30"/>
      <c r="S118" s="30"/>
    </row>
    <row r="119" spans="1:19" s="31" customFormat="1">
      <c r="A119" s="81" t="s">
        <v>327</v>
      </c>
      <c r="B119" s="82"/>
      <c r="C119" s="82"/>
      <c r="D119" s="87" t="s">
        <v>328</v>
      </c>
      <c r="E119" s="82"/>
      <c r="F119" s="83"/>
      <c r="G119" s="83"/>
      <c r="H119" s="83"/>
      <c r="I119" s="83">
        <f>SUM(I120:I121)</f>
        <v>0</v>
      </c>
      <c r="J119" s="37"/>
      <c r="K119" s="49"/>
      <c r="L119" s="34"/>
      <c r="M119" s="38"/>
      <c r="N119" s="30"/>
      <c r="O119" s="30"/>
      <c r="P119" s="30"/>
      <c r="Q119" s="30"/>
      <c r="R119" s="30"/>
      <c r="S119" s="30"/>
    </row>
    <row r="120" spans="1:19" s="31" customFormat="1">
      <c r="A120" s="47" t="s">
        <v>329</v>
      </c>
      <c r="B120" s="47"/>
      <c r="C120" s="241"/>
      <c r="D120" s="242" t="s">
        <v>680</v>
      </c>
      <c r="E120" s="47" t="s">
        <v>69</v>
      </c>
      <c r="F120" s="67">
        <v>4.32</v>
      </c>
      <c r="G120" s="91">
        <v>0</v>
      </c>
      <c r="H120" s="50">
        <v>0</v>
      </c>
      <c r="I120" s="50">
        <v>0</v>
      </c>
      <c r="J120" s="37"/>
      <c r="K120" s="49"/>
      <c r="L120" s="34"/>
      <c r="M120" s="38"/>
      <c r="N120" s="30"/>
      <c r="O120" s="30"/>
      <c r="P120" s="30"/>
      <c r="Q120" s="30"/>
      <c r="R120" s="30"/>
      <c r="S120" s="30"/>
    </row>
    <row r="121" spans="1:19" s="31" customFormat="1">
      <c r="A121" s="63"/>
      <c r="B121" s="47"/>
      <c r="C121" s="47"/>
      <c r="D121" s="64"/>
      <c r="E121" s="65"/>
      <c r="F121" s="50"/>
      <c r="G121" s="50"/>
      <c r="H121" s="50"/>
      <c r="I121" s="50"/>
      <c r="J121" s="37"/>
      <c r="K121" s="49"/>
      <c r="L121" s="34"/>
      <c r="M121" s="38"/>
      <c r="N121" s="30"/>
      <c r="O121" s="30"/>
      <c r="P121" s="30"/>
      <c r="Q121" s="30"/>
      <c r="R121" s="30"/>
      <c r="S121" s="30"/>
    </row>
    <row r="122" spans="1:19" s="31" customFormat="1">
      <c r="A122" s="57" t="s">
        <v>41</v>
      </c>
      <c r="B122" s="58"/>
      <c r="C122" s="58"/>
      <c r="D122" s="59" t="s">
        <v>331</v>
      </c>
      <c r="E122" s="58"/>
      <c r="F122" s="60"/>
      <c r="G122" s="60"/>
      <c r="H122" s="60"/>
      <c r="I122" s="60">
        <f>SUM(I123:I125)</f>
        <v>0</v>
      </c>
      <c r="J122" s="237" t="str">
        <f>A122</f>
        <v>7.0</v>
      </c>
      <c r="K122" s="49"/>
      <c r="L122" s="34"/>
      <c r="M122" s="38"/>
      <c r="N122" s="30"/>
      <c r="O122" s="30"/>
      <c r="P122" s="30"/>
      <c r="Q122" s="30"/>
      <c r="R122" s="30"/>
      <c r="S122" s="30"/>
    </row>
    <row r="123" spans="1:19" s="31" customFormat="1" ht="46.8">
      <c r="A123" s="47" t="s">
        <v>42</v>
      </c>
      <c r="B123" s="47"/>
      <c r="C123" s="241"/>
      <c r="D123" s="242" t="s">
        <v>235</v>
      </c>
      <c r="E123" s="47" t="s">
        <v>14</v>
      </c>
      <c r="F123" s="67">
        <v>1030.4000000000001</v>
      </c>
      <c r="G123" s="91">
        <v>0</v>
      </c>
      <c r="H123" s="50">
        <v>0</v>
      </c>
      <c r="I123" s="50">
        <v>0</v>
      </c>
      <c r="J123" s="37"/>
      <c r="K123" s="49"/>
      <c r="L123" s="34"/>
      <c r="M123" s="38"/>
      <c r="N123" s="30"/>
      <c r="O123" s="30"/>
      <c r="P123" s="30"/>
      <c r="Q123" s="30"/>
      <c r="R123" s="30"/>
      <c r="S123" s="30"/>
    </row>
    <row r="124" spans="1:19" s="31" customFormat="1" ht="78">
      <c r="A124" s="47" t="s">
        <v>43</v>
      </c>
      <c r="B124" s="47"/>
      <c r="C124" s="241"/>
      <c r="D124" s="242" t="s">
        <v>681</v>
      </c>
      <c r="E124" s="47" t="s">
        <v>34</v>
      </c>
      <c r="F124" s="67">
        <v>9520.5400000000009</v>
      </c>
      <c r="G124" s="91">
        <v>0</v>
      </c>
      <c r="H124" s="50">
        <v>0</v>
      </c>
      <c r="I124" s="50">
        <v>0</v>
      </c>
      <c r="J124" s="238"/>
      <c r="K124" s="49"/>
      <c r="L124" s="34"/>
      <c r="M124" s="38"/>
      <c r="N124" s="30"/>
      <c r="O124" s="30"/>
      <c r="P124" s="30"/>
      <c r="Q124" s="30"/>
      <c r="R124" s="30"/>
      <c r="S124" s="30"/>
    </row>
    <row r="125" spans="1:19" s="31" customFormat="1">
      <c r="A125" s="63"/>
      <c r="B125" s="47"/>
      <c r="C125" s="47"/>
      <c r="D125" s="64"/>
      <c r="E125" s="65"/>
      <c r="F125" s="50"/>
      <c r="G125" s="50"/>
      <c r="H125" s="50"/>
      <c r="I125" s="50"/>
      <c r="J125" s="37"/>
      <c r="K125" s="49"/>
      <c r="L125" s="34"/>
      <c r="M125" s="38"/>
      <c r="N125" s="30"/>
      <c r="O125" s="30"/>
      <c r="P125" s="30"/>
      <c r="Q125" s="30"/>
      <c r="R125" s="30"/>
      <c r="S125" s="30"/>
    </row>
    <row r="126" spans="1:19" s="31" customFormat="1">
      <c r="A126" s="57" t="s">
        <v>44</v>
      </c>
      <c r="B126" s="58"/>
      <c r="C126" s="58"/>
      <c r="D126" s="59" t="s">
        <v>234</v>
      </c>
      <c r="E126" s="58"/>
      <c r="F126" s="60"/>
      <c r="G126" s="60"/>
      <c r="H126" s="60"/>
      <c r="I126" s="60">
        <f>SUM(I127:I129)</f>
        <v>0</v>
      </c>
      <c r="J126" s="228" t="str">
        <f>A126</f>
        <v>8.0</v>
      </c>
      <c r="K126" s="60"/>
      <c r="L126" s="61"/>
      <c r="M126" s="61"/>
      <c r="N126" s="62"/>
      <c r="O126" s="62"/>
      <c r="P126" s="62"/>
      <c r="Q126" s="62"/>
      <c r="R126" s="62"/>
      <c r="S126" s="62"/>
    </row>
    <row r="127" spans="1:19" s="31" customFormat="1" ht="62.4">
      <c r="A127" s="47" t="s">
        <v>45</v>
      </c>
      <c r="B127" s="47"/>
      <c r="C127" s="241"/>
      <c r="D127" s="242" t="s">
        <v>883</v>
      </c>
      <c r="E127" s="47" t="s">
        <v>14</v>
      </c>
      <c r="F127" s="67">
        <v>265.61</v>
      </c>
      <c r="G127" s="91">
        <v>0</v>
      </c>
      <c r="H127" s="50">
        <v>0</v>
      </c>
      <c r="I127" s="50">
        <v>0</v>
      </c>
      <c r="J127" s="229"/>
      <c r="K127" s="66"/>
      <c r="L127" s="68"/>
      <c r="M127" s="69"/>
      <c r="N127" s="69"/>
      <c r="O127" s="69"/>
      <c r="P127" s="69"/>
      <c r="Q127" s="69"/>
      <c r="R127" s="69"/>
      <c r="S127" s="69"/>
    </row>
    <row r="128" spans="1:19" s="31" customFormat="1" ht="31.2">
      <c r="A128" s="47" t="s">
        <v>46</v>
      </c>
      <c r="B128" s="47"/>
      <c r="C128" s="241"/>
      <c r="D128" s="242" t="s">
        <v>682</v>
      </c>
      <c r="E128" s="47" t="s">
        <v>14</v>
      </c>
      <c r="F128" s="67">
        <v>676.67</v>
      </c>
      <c r="G128" s="91">
        <v>0</v>
      </c>
      <c r="H128" s="50">
        <v>0</v>
      </c>
      <c r="I128" s="50">
        <v>0</v>
      </c>
      <c r="J128" s="229"/>
      <c r="K128" s="66"/>
      <c r="L128" s="68"/>
      <c r="M128" s="69"/>
      <c r="N128" s="69"/>
      <c r="O128" s="69"/>
      <c r="P128" s="69"/>
      <c r="Q128" s="69"/>
      <c r="R128" s="69"/>
      <c r="S128" s="69"/>
    </row>
    <row r="129" spans="1:19" s="31" customFormat="1">
      <c r="A129" s="63"/>
      <c r="B129" s="47"/>
      <c r="C129" s="47"/>
      <c r="D129" s="64"/>
      <c r="E129" s="65"/>
      <c r="F129" s="50"/>
      <c r="G129" s="50"/>
      <c r="H129" s="50"/>
      <c r="I129" s="50"/>
      <c r="J129" s="37"/>
      <c r="K129" s="49"/>
      <c r="L129" s="34"/>
      <c r="M129" s="38"/>
      <c r="N129" s="30"/>
      <c r="O129" s="30"/>
      <c r="P129" s="30"/>
      <c r="Q129" s="30"/>
      <c r="R129" s="30"/>
      <c r="S129" s="30"/>
    </row>
    <row r="130" spans="1:19" s="31" customFormat="1">
      <c r="A130" s="57" t="s">
        <v>47</v>
      </c>
      <c r="B130" s="58"/>
      <c r="C130" s="58"/>
      <c r="D130" s="59" t="s">
        <v>335</v>
      </c>
      <c r="E130" s="58"/>
      <c r="F130" s="60"/>
      <c r="G130" s="60"/>
      <c r="H130" s="60"/>
      <c r="I130" s="60">
        <f>SUM(I131:I137)</f>
        <v>0</v>
      </c>
      <c r="J130" s="228" t="str">
        <f>A130</f>
        <v>9.0</v>
      </c>
      <c r="K130" s="60"/>
      <c r="L130" s="61"/>
      <c r="M130" s="61"/>
      <c r="N130" s="62"/>
      <c r="O130" s="62"/>
      <c r="P130" s="62"/>
      <c r="Q130" s="62"/>
      <c r="R130" s="62"/>
      <c r="S130" s="62"/>
    </row>
    <row r="131" spans="1:19" s="31" customFormat="1" ht="62.4">
      <c r="A131" s="47" t="s">
        <v>48</v>
      </c>
      <c r="B131" s="47"/>
      <c r="C131" s="241"/>
      <c r="D131" s="242" t="s">
        <v>683</v>
      </c>
      <c r="E131" s="47" t="s">
        <v>14</v>
      </c>
      <c r="F131" s="67">
        <v>943.42000000000007</v>
      </c>
      <c r="G131" s="91">
        <v>0</v>
      </c>
      <c r="H131" s="50">
        <v>0</v>
      </c>
      <c r="I131" s="50">
        <v>0</v>
      </c>
      <c r="J131" s="229"/>
      <c r="K131" s="66"/>
      <c r="L131" s="68"/>
      <c r="M131" s="69"/>
      <c r="N131" s="69"/>
      <c r="O131" s="69"/>
      <c r="P131" s="69"/>
      <c r="Q131" s="69"/>
      <c r="R131" s="69"/>
      <c r="S131" s="69"/>
    </row>
    <row r="132" spans="1:19" s="31" customFormat="1" ht="78">
      <c r="A132" s="47" t="s">
        <v>49</v>
      </c>
      <c r="B132" s="47"/>
      <c r="C132" s="241"/>
      <c r="D132" s="242" t="s">
        <v>884</v>
      </c>
      <c r="E132" s="47" t="s">
        <v>14</v>
      </c>
      <c r="F132" s="67">
        <v>84.33</v>
      </c>
      <c r="G132" s="91">
        <v>0</v>
      </c>
      <c r="H132" s="50">
        <v>0</v>
      </c>
      <c r="I132" s="50">
        <v>0</v>
      </c>
      <c r="J132" s="229"/>
      <c r="K132" s="66"/>
      <c r="L132" s="68"/>
      <c r="M132" s="69"/>
      <c r="N132" s="69"/>
      <c r="O132" s="69"/>
      <c r="P132" s="69"/>
      <c r="Q132" s="69"/>
      <c r="R132" s="69"/>
      <c r="S132" s="69"/>
    </row>
    <row r="133" spans="1:19" s="31" customFormat="1" ht="93.6">
      <c r="A133" s="47" t="s">
        <v>50</v>
      </c>
      <c r="B133" s="47"/>
      <c r="C133" s="241"/>
      <c r="D133" s="242" t="s">
        <v>684</v>
      </c>
      <c r="E133" s="47" t="s">
        <v>14</v>
      </c>
      <c r="F133" s="67">
        <v>884.26</v>
      </c>
      <c r="G133" s="91">
        <v>0</v>
      </c>
      <c r="H133" s="50">
        <v>0</v>
      </c>
      <c r="I133" s="50">
        <v>0</v>
      </c>
      <c r="J133" s="229"/>
      <c r="K133" s="66"/>
      <c r="L133" s="68"/>
      <c r="M133" s="69"/>
      <c r="N133" s="69"/>
      <c r="O133" s="69"/>
      <c r="P133" s="69"/>
      <c r="Q133" s="69"/>
      <c r="R133" s="69"/>
      <c r="S133" s="69"/>
    </row>
    <row r="134" spans="1:19" s="31" customFormat="1" ht="62.4">
      <c r="A134" s="47" t="s">
        <v>51</v>
      </c>
      <c r="B134" s="47"/>
      <c r="C134" s="241"/>
      <c r="D134" s="242" t="s">
        <v>683</v>
      </c>
      <c r="E134" s="47" t="s">
        <v>14</v>
      </c>
      <c r="F134" s="67">
        <v>140.33000000000001</v>
      </c>
      <c r="G134" s="91">
        <v>0</v>
      </c>
      <c r="H134" s="50">
        <v>0</v>
      </c>
      <c r="I134" s="50">
        <v>0</v>
      </c>
      <c r="J134" s="37"/>
      <c r="K134" s="49"/>
      <c r="L134" s="34"/>
      <c r="M134" s="38"/>
      <c r="N134" s="30"/>
      <c r="O134" s="30"/>
      <c r="P134" s="30"/>
      <c r="Q134" s="30"/>
      <c r="R134" s="30"/>
      <c r="S134" s="30"/>
    </row>
    <row r="135" spans="1:19" s="31" customFormat="1" ht="62.4">
      <c r="A135" s="47" t="s">
        <v>339</v>
      </c>
      <c r="B135" s="47"/>
      <c r="C135" s="241"/>
      <c r="D135" s="242" t="s">
        <v>685</v>
      </c>
      <c r="E135" s="47" t="s">
        <v>14</v>
      </c>
      <c r="F135" s="67">
        <v>210.5</v>
      </c>
      <c r="G135" s="91">
        <v>0</v>
      </c>
      <c r="H135" s="50">
        <v>0</v>
      </c>
      <c r="I135" s="50">
        <v>0</v>
      </c>
      <c r="J135" s="37"/>
      <c r="K135" s="49"/>
      <c r="L135" s="34"/>
      <c r="M135" s="38"/>
      <c r="N135" s="30"/>
      <c r="O135" s="30"/>
      <c r="P135" s="30"/>
      <c r="Q135" s="30"/>
      <c r="R135" s="30"/>
      <c r="S135" s="30"/>
    </row>
    <row r="136" spans="1:19" s="31" customFormat="1" ht="46.8">
      <c r="A136" s="47" t="s">
        <v>340</v>
      </c>
      <c r="B136" s="47"/>
      <c r="C136" s="241"/>
      <c r="D136" s="242" t="s">
        <v>38</v>
      </c>
      <c r="E136" s="47" t="s">
        <v>22</v>
      </c>
      <c r="F136" s="67">
        <v>85.51</v>
      </c>
      <c r="G136" s="91">
        <v>0</v>
      </c>
      <c r="H136" s="50">
        <v>0</v>
      </c>
      <c r="I136" s="50">
        <v>0</v>
      </c>
      <c r="J136" s="37"/>
      <c r="K136" s="49"/>
      <c r="L136" s="34"/>
      <c r="M136" s="38"/>
      <c r="N136" s="30"/>
      <c r="O136" s="30"/>
      <c r="P136" s="30"/>
      <c r="Q136" s="30"/>
      <c r="R136" s="30"/>
      <c r="S136" s="30"/>
    </row>
    <row r="137" spans="1:19" s="31" customFormat="1">
      <c r="A137" s="63"/>
      <c r="B137" s="47"/>
      <c r="C137" s="47"/>
      <c r="D137" s="64"/>
      <c r="E137" s="65"/>
      <c r="F137" s="50"/>
      <c r="G137" s="50"/>
      <c r="H137" s="50"/>
      <c r="I137" s="50"/>
      <c r="J137" s="37"/>
      <c r="K137" s="49"/>
      <c r="L137" s="34"/>
      <c r="M137" s="38"/>
      <c r="N137" s="30"/>
      <c r="O137" s="30"/>
      <c r="P137" s="30"/>
      <c r="Q137" s="30"/>
      <c r="R137" s="30"/>
      <c r="S137" s="30"/>
    </row>
    <row r="138" spans="1:19" s="31" customFormat="1">
      <c r="A138" s="57" t="s">
        <v>52</v>
      </c>
      <c r="B138" s="58"/>
      <c r="C138" s="58"/>
      <c r="D138" s="59" t="s">
        <v>344</v>
      </c>
      <c r="E138" s="58"/>
      <c r="F138" s="60"/>
      <c r="G138" s="60"/>
      <c r="H138" s="60"/>
      <c r="I138" s="60">
        <f>SUM(I140:I149)/2</f>
        <v>0</v>
      </c>
      <c r="J138" s="228" t="str">
        <f>A138</f>
        <v>10.0</v>
      </c>
      <c r="K138" s="60"/>
      <c r="L138" s="61"/>
      <c r="M138" s="61"/>
      <c r="N138" s="62"/>
      <c r="O138" s="62"/>
      <c r="P138" s="62"/>
      <c r="Q138" s="62"/>
      <c r="R138" s="62"/>
      <c r="S138" s="62"/>
    </row>
    <row r="139" spans="1:19" s="31" customFormat="1">
      <c r="A139" s="63"/>
      <c r="B139" s="47"/>
      <c r="C139" s="47"/>
      <c r="D139" s="64"/>
      <c r="E139" s="65"/>
      <c r="F139" s="50"/>
      <c r="G139" s="50"/>
      <c r="H139" s="50"/>
      <c r="I139" s="50"/>
      <c r="J139" s="37"/>
      <c r="K139" s="49"/>
      <c r="L139" s="34"/>
      <c r="M139" s="38"/>
      <c r="N139" s="30"/>
      <c r="O139" s="30"/>
      <c r="P139" s="30"/>
      <c r="Q139" s="30"/>
      <c r="R139" s="30"/>
      <c r="S139" s="30"/>
    </row>
    <row r="140" spans="1:19" s="86" customFormat="1">
      <c r="A140" s="81" t="s">
        <v>53</v>
      </c>
      <c r="B140" s="82"/>
      <c r="C140" s="82"/>
      <c r="D140" s="87" t="s">
        <v>345</v>
      </c>
      <c r="E140" s="82"/>
      <c r="F140" s="83"/>
      <c r="G140" s="83"/>
      <c r="H140" s="83"/>
      <c r="I140" s="83">
        <f>SUM(I141:I145)</f>
        <v>0</v>
      </c>
      <c r="J140" s="234"/>
      <c r="K140" s="83"/>
      <c r="L140" s="84"/>
      <c r="M140" s="84"/>
      <c r="N140" s="85"/>
      <c r="O140" s="85"/>
      <c r="P140" s="85"/>
      <c r="Q140" s="85"/>
      <c r="R140" s="85"/>
      <c r="S140" s="85"/>
    </row>
    <row r="141" spans="1:19" s="31" customFormat="1" ht="31.2">
      <c r="A141" s="47" t="s">
        <v>346</v>
      </c>
      <c r="B141" s="47"/>
      <c r="C141" s="241"/>
      <c r="D141" s="242" t="s">
        <v>649</v>
      </c>
      <c r="E141" s="47" t="s">
        <v>18</v>
      </c>
      <c r="F141" s="67">
        <v>64.91</v>
      </c>
      <c r="G141" s="91">
        <v>0</v>
      </c>
      <c r="H141" s="50">
        <v>0</v>
      </c>
      <c r="I141" s="50">
        <v>0</v>
      </c>
      <c r="J141" s="229"/>
      <c r="K141" s="66"/>
      <c r="L141" s="68"/>
      <c r="M141" s="69"/>
      <c r="N141" s="69"/>
      <c r="O141" s="69"/>
      <c r="P141" s="69"/>
      <c r="Q141" s="69"/>
      <c r="R141" s="69"/>
      <c r="S141" s="69"/>
    </row>
    <row r="142" spans="1:19" s="31" customFormat="1" ht="78">
      <c r="A142" s="47" t="s">
        <v>348</v>
      </c>
      <c r="B142" s="47"/>
      <c r="C142" s="241"/>
      <c r="D142" s="242" t="s">
        <v>886</v>
      </c>
      <c r="E142" s="47" t="s">
        <v>14</v>
      </c>
      <c r="F142" s="67">
        <v>64.91</v>
      </c>
      <c r="G142" s="91">
        <v>0</v>
      </c>
      <c r="H142" s="50">
        <v>0</v>
      </c>
      <c r="I142" s="50">
        <v>0</v>
      </c>
      <c r="J142" s="229"/>
      <c r="K142" s="66"/>
      <c r="L142" s="68"/>
      <c r="M142" s="69"/>
      <c r="N142" s="69"/>
      <c r="O142" s="69"/>
      <c r="P142" s="69"/>
      <c r="Q142" s="69"/>
      <c r="R142" s="69"/>
      <c r="S142" s="69"/>
    </row>
    <row r="143" spans="1:19" s="31" customFormat="1" ht="62.4">
      <c r="A143" s="47" t="s">
        <v>350</v>
      </c>
      <c r="B143" s="47"/>
      <c r="C143" s="241"/>
      <c r="D143" s="242" t="s">
        <v>686</v>
      </c>
      <c r="E143" s="47" t="s">
        <v>14</v>
      </c>
      <c r="F143" s="67">
        <v>64.91</v>
      </c>
      <c r="G143" s="91">
        <v>0</v>
      </c>
      <c r="H143" s="50">
        <v>0</v>
      </c>
      <c r="I143" s="50">
        <v>0</v>
      </c>
      <c r="J143" s="229"/>
      <c r="K143" s="66"/>
      <c r="L143" s="68"/>
      <c r="M143" s="69"/>
      <c r="N143" s="69"/>
      <c r="O143" s="69"/>
      <c r="P143" s="69"/>
      <c r="Q143" s="69"/>
      <c r="R143" s="69"/>
      <c r="S143" s="69"/>
    </row>
    <row r="144" spans="1:19" s="31" customFormat="1" ht="31.2">
      <c r="A144" s="47" t="s">
        <v>351</v>
      </c>
      <c r="B144" s="47"/>
      <c r="C144" s="241"/>
      <c r="D144" s="242" t="s">
        <v>687</v>
      </c>
      <c r="E144" s="47" t="s">
        <v>16</v>
      </c>
      <c r="F144" s="67">
        <v>2.7</v>
      </c>
      <c r="G144" s="91">
        <v>0</v>
      </c>
      <c r="H144" s="50">
        <v>0</v>
      </c>
      <c r="I144" s="50">
        <v>0</v>
      </c>
      <c r="J144" s="229"/>
      <c r="K144" s="66"/>
      <c r="L144" s="68"/>
      <c r="M144" s="69"/>
      <c r="N144" s="69"/>
      <c r="O144" s="69"/>
      <c r="P144" s="69"/>
      <c r="Q144" s="69"/>
      <c r="R144" s="69"/>
      <c r="S144" s="69"/>
    </row>
    <row r="145" spans="1:19" s="31" customFormat="1">
      <c r="A145" s="63"/>
      <c r="B145" s="47"/>
      <c r="C145" s="47"/>
      <c r="D145" s="64"/>
      <c r="E145" s="65"/>
      <c r="F145" s="50"/>
      <c r="G145" s="50"/>
      <c r="H145" s="50"/>
      <c r="I145" s="50"/>
      <c r="J145" s="37"/>
      <c r="K145" s="49"/>
      <c r="L145" s="34"/>
      <c r="M145" s="38"/>
      <c r="N145" s="30"/>
      <c r="O145" s="30"/>
      <c r="P145" s="30"/>
      <c r="Q145" s="30"/>
      <c r="R145" s="30"/>
      <c r="S145" s="30"/>
    </row>
    <row r="146" spans="1:19" s="86" customFormat="1">
      <c r="A146" s="81" t="s">
        <v>54</v>
      </c>
      <c r="B146" s="82"/>
      <c r="C146" s="82"/>
      <c r="D146" s="87" t="s">
        <v>354</v>
      </c>
      <c r="E146" s="82"/>
      <c r="F146" s="83"/>
      <c r="G146" s="83"/>
      <c r="H146" s="83"/>
      <c r="I146" s="83">
        <f>SUM(I147:I149)</f>
        <v>0</v>
      </c>
      <c r="J146" s="234"/>
      <c r="K146" s="83"/>
      <c r="L146" s="84"/>
      <c r="M146" s="84"/>
      <c r="N146" s="85"/>
      <c r="O146" s="85"/>
      <c r="P146" s="85"/>
      <c r="Q146" s="85"/>
      <c r="R146" s="85"/>
      <c r="S146" s="85"/>
    </row>
    <row r="147" spans="1:19" s="31" customFormat="1" ht="62.4">
      <c r="A147" s="47" t="s">
        <v>355</v>
      </c>
      <c r="B147" s="47"/>
      <c r="C147" s="241"/>
      <c r="D147" s="242" t="s">
        <v>688</v>
      </c>
      <c r="E147" s="47" t="s">
        <v>18</v>
      </c>
      <c r="F147" s="67">
        <v>13.840000000000002</v>
      </c>
      <c r="G147" s="91">
        <v>0</v>
      </c>
      <c r="H147" s="50">
        <v>0</v>
      </c>
      <c r="I147" s="50">
        <v>0</v>
      </c>
      <c r="J147" s="229"/>
      <c r="K147" s="66"/>
      <c r="L147" s="68"/>
      <c r="M147" s="69"/>
      <c r="N147" s="69"/>
      <c r="O147" s="69"/>
      <c r="P147" s="69"/>
      <c r="Q147" s="69"/>
      <c r="R147" s="69"/>
      <c r="S147" s="69"/>
    </row>
    <row r="148" spans="1:19" s="31" customFormat="1" ht="46.8">
      <c r="A148" s="47" t="s">
        <v>357</v>
      </c>
      <c r="B148" s="47"/>
      <c r="C148" s="241"/>
      <c r="D148" s="242" t="s">
        <v>689</v>
      </c>
      <c r="E148" s="47" t="s">
        <v>14</v>
      </c>
      <c r="F148" s="67">
        <v>5.85</v>
      </c>
      <c r="G148" s="91">
        <v>0</v>
      </c>
      <c r="H148" s="50">
        <v>0</v>
      </c>
      <c r="I148" s="50">
        <v>0</v>
      </c>
      <c r="J148" s="37"/>
      <c r="K148" s="49"/>
      <c r="L148" s="34"/>
      <c r="M148" s="38"/>
      <c r="N148" s="30"/>
      <c r="O148" s="30"/>
      <c r="P148" s="30"/>
      <c r="Q148" s="30"/>
      <c r="R148" s="30"/>
      <c r="S148" s="30"/>
    </row>
    <row r="149" spans="1:19" s="31" customFormat="1">
      <c r="A149" s="63"/>
      <c r="B149" s="47"/>
      <c r="C149" s="47"/>
      <c r="D149" s="64"/>
      <c r="E149" s="65"/>
      <c r="F149" s="50"/>
      <c r="G149" s="50"/>
      <c r="H149" s="50"/>
      <c r="I149" s="50"/>
      <c r="J149" s="37"/>
      <c r="K149" s="49"/>
      <c r="L149" s="34"/>
      <c r="M149" s="38"/>
      <c r="N149" s="30"/>
      <c r="O149" s="30"/>
      <c r="P149" s="30"/>
      <c r="Q149" s="30"/>
      <c r="R149" s="30"/>
      <c r="S149" s="30"/>
    </row>
    <row r="150" spans="1:19" s="31" customFormat="1">
      <c r="A150" s="57" t="s">
        <v>55</v>
      </c>
      <c r="B150" s="58"/>
      <c r="C150" s="58"/>
      <c r="D150" s="59" t="s">
        <v>197</v>
      </c>
      <c r="E150" s="58"/>
      <c r="F150" s="60"/>
      <c r="G150" s="60"/>
      <c r="H150" s="60"/>
      <c r="I150" s="60">
        <f>SUM(I151:I158)</f>
        <v>0</v>
      </c>
      <c r="J150" s="228" t="str">
        <f>A150</f>
        <v>11.0</v>
      </c>
      <c r="K150" s="60"/>
      <c r="L150" s="61"/>
      <c r="M150" s="61"/>
      <c r="N150" s="62"/>
      <c r="O150" s="62"/>
      <c r="P150" s="62"/>
      <c r="Q150" s="62"/>
      <c r="R150" s="62"/>
      <c r="S150" s="62"/>
    </row>
    <row r="151" spans="1:19" s="31" customFormat="1" ht="46.8">
      <c r="A151" s="47" t="s">
        <v>56</v>
      </c>
      <c r="B151" s="47"/>
      <c r="C151" s="241"/>
      <c r="D151" s="242" t="s">
        <v>887</v>
      </c>
      <c r="E151" s="47" t="s">
        <v>14</v>
      </c>
      <c r="F151" s="67">
        <v>529.37</v>
      </c>
      <c r="G151" s="91">
        <v>0</v>
      </c>
      <c r="H151" s="50">
        <v>0</v>
      </c>
      <c r="I151" s="50">
        <v>0</v>
      </c>
      <c r="J151" s="229"/>
      <c r="K151" s="66"/>
      <c r="L151" s="68"/>
      <c r="M151" s="69"/>
      <c r="N151" s="69"/>
      <c r="O151" s="69"/>
      <c r="P151" s="69"/>
      <c r="Q151" s="69"/>
      <c r="R151" s="69"/>
      <c r="S151" s="69"/>
    </row>
    <row r="152" spans="1:19" s="31" customFormat="1" ht="31.2">
      <c r="A152" s="47" t="s">
        <v>57</v>
      </c>
      <c r="B152" s="47"/>
      <c r="C152" s="241"/>
      <c r="D152" s="242" t="s">
        <v>690</v>
      </c>
      <c r="E152" s="47" t="s">
        <v>14</v>
      </c>
      <c r="F152" s="67">
        <v>445.04</v>
      </c>
      <c r="G152" s="91">
        <v>0</v>
      </c>
      <c r="H152" s="50">
        <v>0</v>
      </c>
      <c r="I152" s="50">
        <v>0</v>
      </c>
      <c r="J152" s="229"/>
      <c r="K152" s="66"/>
      <c r="L152" s="68"/>
      <c r="M152" s="69"/>
      <c r="N152" s="69"/>
      <c r="O152" s="69"/>
      <c r="P152" s="69"/>
      <c r="Q152" s="69"/>
      <c r="R152" s="69"/>
      <c r="S152" s="69"/>
    </row>
    <row r="153" spans="1:19" s="31" customFormat="1" ht="31.2">
      <c r="A153" s="47" t="s">
        <v>58</v>
      </c>
      <c r="B153" s="47"/>
      <c r="C153" s="241"/>
      <c r="D153" s="242" t="s">
        <v>691</v>
      </c>
      <c r="E153" s="47" t="s">
        <v>14</v>
      </c>
      <c r="F153" s="67">
        <v>84.33</v>
      </c>
      <c r="G153" s="91">
        <v>0</v>
      </c>
      <c r="H153" s="50">
        <v>0</v>
      </c>
      <c r="I153" s="50">
        <v>0</v>
      </c>
      <c r="J153" s="229"/>
      <c r="K153" s="66"/>
      <c r="L153" s="68"/>
      <c r="M153" s="69"/>
      <c r="N153" s="69"/>
      <c r="O153" s="69"/>
      <c r="P153" s="69"/>
      <c r="Q153" s="69"/>
      <c r="R153" s="69"/>
      <c r="S153" s="69"/>
    </row>
    <row r="154" spans="1:19" s="31" customFormat="1" ht="46.8">
      <c r="A154" s="47" t="s">
        <v>59</v>
      </c>
      <c r="B154" s="47"/>
      <c r="C154" s="241"/>
      <c r="D154" s="242" t="s">
        <v>133</v>
      </c>
      <c r="E154" s="47" t="s">
        <v>14</v>
      </c>
      <c r="F154" s="67">
        <v>483.8</v>
      </c>
      <c r="G154" s="91">
        <v>0</v>
      </c>
      <c r="H154" s="50">
        <v>0</v>
      </c>
      <c r="I154" s="50">
        <v>0</v>
      </c>
      <c r="J154" s="229"/>
      <c r="K154" s="66"/>
      <c r="L154" s="68"/>
      <c r="M154" s="69"/>
      <c r="N154" s="69"/>
      <c r="O154" s="69"/>
      <c r="P154" s="69"/>
      <c r="Q154" s="69"/>
      <c r="R154" s="69"/>
      <c r="S154" s="69"/>
    </row>
    <row r="155" spans="1:19" s="31" customFormat="1" ht="46.8">
      <c r="A155" s="47" t="s">
        <v>60</v>
      </c>
      <c r="B155" s="47"/>
      <c r="C155" s="241"/>
      <c r="D155" s="242" t="s">
        <v>889</v>
      </c>
      <c r="E155" s="47" t="s">
        <v>16</v>
      </c>
      <c r="F155" s="67">
        <v>275.60000000000002</v>
      </c>
      <c r="G155" s="91">
        <v>0</v>
      </c>
      <c r="H155" s="50">
        <v>0</v>
      </c>
      <c r="I155" s="50">
        <v>0</v>
      </c>
      <c r="J155" s="229"/>
      <c r="K155" s="66"/>
      <c r="L155" s="68"/>
      <c r="M155" s="69"/>
      <c r="N155" s="69"/>
      <c r="O155" s="69"/>
      <c r="P155" s="69"/>
      <c r="Q155" s="69"/>
      <c r="R155" s="69"/>
      <c r="S155" s="69"/>
    </row>
    <row r="156" spans="1:19" s="31" customFormat="1" ht="46.8">
      <c r="A156" s="47" t="s">
        <v>61</v>
      </c>
      <c r="B156" s="47"/>
      <c r="C156" s="241"/>
      <c r="D156" s="242" t="s">
        <v>692</v>
      </c>
      <c r="E156" s="47" t="s">
        <v>14</v>
      </c>
      <c r="F156" s="67">
        <v>366.82</v>
      </c>
      <c r="G156" s="91">
        <v>0</v>
      </c>
      <c r="H156" s="50">
        <v>0</v>
      </c>
      <c r="I156" s="50">
        <v>0</v>
      </c>
      <c r="J156" s="229"/>
      <c r="K156" s="66"/>
      <c r="L156" s="68"/>
      <c r="M156" s="69"/>
      <c r="N156" s="69"/>
      <c r="O156" s="69"/>
      <c r="P156" s="69"/>
      <c r="Q156" s="69"/>
      <c r="R156" s="69"/>
      <c r="S156" s="69"/>
    </row>
    <row r="157" spans="1:19" s="31" customFormat="1" ht="78">
      <c r="A157" s="47" t="s">
        <v>62</v>
      </c>
      <c r="B157" s="47"/>
      <c r="C157" s="241"/>
      <c r="D157" s="242" t="s">
        <v>693</v>
      </c>
      <c r="E157" s="47" t="s">
        <v>14</v>
      </c>
      <c r="F157" s="67">
        <v>567.82000000000005</v>
      </c>
      <c r="G157" s="91">
        <v>0</v>
      </c>
      <c r="H157" s="50">
        <v>0</v>
      </c>
      <c r="I157" s="50">
        <v>0</v>
      </c>
      <c r="J157" s="229"/>
      <c r="K157" s="66"/>
      <c r="L157" s="68"/>
      <c r="M157" s="69"/>
      <c r="N157" s="69"/>
      <c r="O157" s="69"/>
      <c r="P157" s="69"/>
      <c r="Q157" s="69"/>
      <c r="R157" s="69"/>
      <c r="S157" s="69"/>
    </row>
    <row r="158" spans="1:19" s="31" customFormat="1">
      <c r="A158" s="63"/>
      <c r="B158" s="47"/>
      <c r="C158" s="47"/>
      <c r="D158" s="64"/>
      <c r="E158" s="65"/>
      <c r="F158" s="50"/>
      <c r="G158" s="50"/>
      <c r="H158" s="50"/>
      <c r="I158" s="50"/>
      <c r="J158" s="37"/>
      <c r="K158" s="49"/>
      <c r="L158" s="34"/>
      <c r="M158" s="38"/>
      <c r="N158" s="30"/>
      <c r="O158" s="30"/>
      <c r="P158" s="30"/>
      <c r="Q158" s="30"/>
      <c r="R158" s="30"/>
      <c r="S158" s="30"/>
    </row>
    <row r="159" spans="1:19" s="31" customFormat="1">
      <c r="A159" s="57" t="s">
        <v>63</v>
      </c>
      <c r="B159" s="58"/>
      <c r="C159" s="58"/>
      <c r="D159" s="59" t="s">
        <v>366</v>
      </c>
      <c r="E159" s="58"/>
      <c r="F159" s="60"/>
      <c r="G159" s="60"/>
      <c r="H159" s="60"/>
      <c r="I159" s="60">
        <f>SUM(I161:I200)/2</f>
        <v>0</v>
      </c>
      <c r="J159" s="228" t="str">
        <f>A159</f>
        <v>12.0</v>
      </c>
      <c r="K159" s="60"/>
      <c r="L159" s="61"/>
      <c r="M159" s="61"/>
      <c r="N159" s="62"/>
      <c r="O159" s="62"/>
      <c r="P159" s="62"/>
      <c r="Q159" s="62"/>
      <c r="R159" s="62"/>
      <c r="S159" s="62"/>
    </row>
    <row r="160" spans="1:19" s="31" customFormat="1">
      <c r="A160" s="63"/>
      <c r="B160" s="47"/>
      <c r="C160" s="47"/>
      <c r="D160" s="64"/>
      <c r="E160" s="65"/>
      <c r="F160" s="50"/>
      <c r="G160" s="50"/>
      <c r="H160" s="50"/>
      <c r="I160" s="50"/>
      <c r="J160" s="37"/>
      <c r="K160" s="49"/>
      <c r="L160" s="34"/>
      <c r="M160" s="38"/>
      <c r="N160" s="30"/>
      <c r="O160" s="30"/>
      <c r="P160" s="30"/>
      <c r="Q160" s="30"/>
      <c r="R160" s="30"/>
      <c r="S160" s="30"/>
    </row>
    <row r="161" spans="1:19" s="31" customFormat="1">
      <c r="A161" s="81" t="s">
        <v>64</v>
      </c>
      <c r="B161" s="82"/>
      <c r="C161" s="82"/>
      <c r="D161" s="87" t="s">
        <v>237</v>
      </c>
      <c r="E161" s="82"/>
      <c r="F161" s="83"/>
      <c r="G161" s="83"/>
      <c r="H161" s="83"/>
      <c r="I161" s="83">
        <f>SUM(I162:I183)</f>
        <v>0</v>
      </c>
      <c r="J161" s="37"/>
      <c r="K161" s="49"/>
      <c r="L161" s="34"/>
      <c r="M161" s="38"/>
      <c r="N161" s="30"/>
      <c r="O161" s="30"/>
      <c r="P161" s="30"/>
      <c r="Q161" s="30"/>
      <c r="R161" s="30"/>
      <c r="S161" s="30"/>
    </row>
    <row r="162" spans="1:19" s="31" customFormat="1" ht="46.8">
      <c r="A162" s="47" t="s">
        <v>367</v>
      </c>
      <c r="B162" s="47"/>
      <c r="C162" s="241"/>
      <c r="D162" s="242" t="s">
        <v>694</v>
      </c>
      <c r="E162" s="47" t="s">
        <v>16</v>
      </c>
      <c r="F162" s="67">
        <v>12</v>
      </c>
      <c r="G162" s="91">
        <v>0</v>
      </c>
      <c r="H162" s="50">
        <v>0</v>
      </c>
      <c r="I162" s="50">
        <v>0</v>
      </c>
      <c r="J162" s="229"/>
      <c r="K162" s="66"/>
      <c r="L162" s="68"/>
      <c r="M162" s="69"/>
      <c r="N162" s="69"/>
      <c r="O162" s="69"/>
      <c r="P162" s="69"/>
      <c r="Q162" s="69"/>
      <c r="R162" s="69"/>
      <c r="S162" s="69"/>
    </row>
    <row r="163" spans="1:19" s="31" customFormat="1" ht="46.8">
      <c r="A163" s="47" t="s">
        <v>369</v>
      </c>
      <c r="B163" s="47"/>
      <c r="C163" s="241"/>
      <c r="D163" s="242" t="s">
        <v>695</v>
      </c>
      <c r="E163" s="47" t="s">
        <v>16</v>
      </c>
      <c r="F163" s="67">
        <v>42</v>
      </c>
      <c r="G163" s="91">
        <v>0</v>
      </c>
      <c r="H163" s="50">
        <v>0</v>
      </c>
      <c r="I163" s="50">
        <v>0</v>
      </c>
      <c r="J163" s="229"/>
      <c r="K163" s="66"/>
      <c r="L163" s="68"/>
      <c r="M163" s="69"/>
      <c r="N163" s="69"/>
      <c r="O163" s="69"/>
      <c r="P163" s="69"/>
      <c r="Q163" s="69"/>
      <c r="R163" s="69"/>
      <c r="S163" s="69"/>
    </row>
    <row r="164" spans="1:19" s="31" customFormat="1" ht="46.8">
      <c r="A164" s="47" t="s">
        <v>371</v>
      </c>
      <c r="B164" s="47"/>
      <c r="C164" s="241"/>
      <c r="D164" s="242" t="s">
        <v>696</v>
      </c>
      <c r="E164" s="47" t="s">
        <v>16</v>
      </c>
      <c r="F164" s="67">
        <v>28</v>
      </c>
      <c r="G164" s="91">
        <v>0</v>
      </c>
      <c r="H164" s="50">
        <v>0</v>
      </c>
      <c r="I164" s="50">
        <v>0</v>
      </c>
      <c r="J164" s="37"/>
      <c r="K164" s="49"/>
      <c r="L164" s="34"/>
      <c r="M164" s="38"/>
      <c r="N164" s="30"/>
      <c r="O164" s="30"/>
      <c r="P164" s="30"/>
      <c r="Q164" s="30"/>
      <c r="R164" s="30"/>
      <c r="S164" s="30"/>
    </row>
    <row r="165" spans="1:19" s="31" customFormat="1" ht="46.8">
      <c r="A165" s="47" t="s">
        <v>373</v>
      </c>
      <c r="B165" s="47"/>
      <c r="C165" s="241"/>
      <c r="D165" s="242" t="s">
        <v>697</v>
      </c>
      <c r="E165" s="47" t="s">
        <v>16</v>
      </c>
      <c r="F165" s="67">
        <v>30</v>
      </c>
      <c r="G165" s="91">
        <v>0</v>
      </c>
      <c r="H165" s="50">
        <v>0</v>
      </c>
      <c r="I165" s="50">
        <v>0</v>
      </c>
      <c r="J165" s="37"/>
      <c r="K165" s="49"/>
      <c r="L165" s="34"/>
      <c r="M165" s="38"/>
      <c r="N165" s="30"/>
      <c r="O165" s="30"/>
      <c r="P165" s="30"/>
      <c r="Q165" s="30"/>
      <c r="R165" s="30"/>
      <c r="S165" s="30"/>
    </row>
    <row r="166" spans="1:19" s="31" customFormat="1" ht="46.8">
      <c r="A166" s="47" t="s">
        <v>375</v>
      </c>
      <c r="B166" s="47"/>
      <c r="C166" s="241"/>
      <c r="D166" s="242" t="s">
        <v>698</v>
      </c>
      <c r="E166" s="47" t="s">
        <v>16</v>
      </c>
      <c r="F166" s="67">
        <v>36</v>
      </c>
      <c r="G166" s="91">
        <v>0</v>
      </c>
      <c r="H166" s="50">
        <v>0</v>
      </c>
      <c r="I166" s="50">
        <v>0</v>
      </c>
      <c r="J166" s="37"/>
      <c r="K166" s="49"/>
      <c r="L166" s="34"/>
      <c r="M166" s="38"/>
      <c r="N166" s="30"/>
      <c r="O166" s="30"/>
      <c r="P166" s="30"/>
      <c r="Q166" s="30"/>
      <c r="R166" s="30"/>
      <c r="S166" s="30"/>
    </row>
    <row r="167" spans="1:19" s="31" customFormat="1" ht="46.8">
      <c r="A167" s="47" t="s">
        <v>377</v>
      </c>
      <c r="B167" s="47"/>
      <c r="C167" s="241"/>
      <c r="D167" s="242" t="s">
        <v>699</v>
      </c>
      <c r="E167" s="47" t="s">
        <v>22</v>
      </c>
      <c r="F167" s="67">
        <v>15</v>
      </c>
      <c r="G167" s="91">
        <v>0</v>
      </c>
      <c r="H167" s="50">
        <v>0</v>
      </c>
      <c r="I167" s="50">
        <v>0</v>
      </c>
      <c r="J167" s="37"/>
      <c r="K167" s="49"/>
      <c r="L167" s="34"/>
      <c r="M167" s="38"/>
      <c r="N167" s="30"/>
      <c r="O167" s="30"/>
      <c r="P167" s="30"/>
      <c r="Q167" s="30"/>
      <c r="R167" s="30"/>
      <c r="S167" s="30"/>
    </row>
    <row r="168" spans="1:19" s="31" customFormat="1" ht="46.8">
      <c r="A168" s="47" t="s">
        <v>379</v>
      </c>
      <c r="B168" s="47"/>
      <c r="C168" s="241"/>
      <c r="D168" s="242" t="s">
        <v>700</v>
      </c>
      <c r="E168" s="47" t="s">
        <v>22</v>
      </c>
      <c r="F168" s="67">
        <v>8</v>
      </c>
      <c r="G168" s="91">
        <v>0</v>
      </c>
      <c r="H168" s="50">
        <v>0</v>
      </c>
      <c r="I168" s="50">
        <v>0</v>
      </c>
      <c r="J168" s="37"/>
      <c r="K168" s="49"/>
      <c r="L168" s="34"/>
      <c r="M168" s="38"/>
      <c r="N168" s="30"/>
      <c r="O168" s="30"/>
      <c r="P168" s="30"/>
      <c r="Q168" s="30"/>
      <c r="R168" s="30"/>
      <c r="S168" s="30"/>
    </row>
    <row r="169" spans="1:19" s="31" customFormat="1" ht="46.8">
      <c r="A169" s="47" t="s">
        <v>381</v>
      </c>
      <c r="B169" s="47"/>
      <c r="C169" s="241"/>
      <c r="D169" s="242" t="s">
        <v>701</v>
      </c>
      <c r="E169" s="47" t="s">
        <v>22</v>
      </c>
      <c r="F169" s="67">
        <v>6</v>
      </c>
      <c r="G169" s="91">
        <v>0</v>
      </c>
      <c r="H169" s="50">
        <v>0</v>
      </c>
      <c r="I169" s="50">
        <v>0</v>
      </c>
      <c r="J169" s="37"/>
      <c r="K169" s="49"/>
      <c r="L169" s="34"/>
      <c r="M169" s="38"/>
      <c r="N169" s="30"/>
      <c r="O169" s="30"/>
      <c r="P169" s="30"/>
      <c r="Q169" s="30"/>
      <c r="R169" s="30"/>
      <c r="S169" s="30"/>
    </row>
    <row r="170" spans="1:19" s="31" customFormat="1" ht="62.4">
      <c r="A170" s="47" t="s">
        <v>383</v>
      </c>
      <c r="B170" s="47"/>
      <c r="C170" s="241"/>
      <c r="D170" s="242" t="s">
        <v>702</v>
      </c>
      <c r="E170" s="47" t="s">
        <v>22</v>
      </c>
      <c r="F170" s="67">
        <v>2</v>
      </c>
      <c r="G170" s="91">
        <v>0</v>
      </c>
      <c r="H170" s="50">
        <v>0</v>
      </c>
      <c r="I170" s="50">
        <v>0</v>
      </c>
      <c r="J170" s="37"/>
      <c r="K170" s="49"/>
      <c r="L170" s="34"/>
      <c r="M170" s="38"/>
      <c r="N170" s="30"/>
      <c r="O170" s="30"/>
      <c r="P170" s="30"/>
      <c r="Q170" s="30"/>
      <c r="R170" s="30"/>
      <c r="S170" s="30"/>
    </row>
    <row r="171" spans="1:19" s="31" customFormat="1" ht="62.4">
      <c r="A171" s="47" t="s">
        <v>385</v>
      </c>
      <c r="B171" s="47"/>
      <c r="C171" s="241"/>
      <c r="D171" s="242" t="s">
        <v>703</v>
      </c>
      <c r="E171" s="47" t="s">
        <v>22</v>
      </c>
      <c r="F171" s="67">
        <v>4</v>
      </c>
      <c r="G171" s="91">
        <v>0</v>
      </c>
      <c r="H171" s="50">
        <v>0</v>
      </c>
      <c r="I171" s="50">
        <v>0</v>
      </c>
      <c r="J171" s="37"/>
      <c r="K171" s="49"/>
      <c r="L171" s="34"/>
      <c r="M171" s="38"/>
      <c r="N171" s="30"/>
      <c r="O171" s="30"/>
      <c r="P171" s="30"/>
      <c r="Q171" s="30"/>
      <c r="R171" s="30"/>
      <c r="S171" s="30"/>
    </row>
    <row r="172" spans="1:19" s="31" customFormat="1" ht="62.4">
      <c r="A172" s="47" t="s">
        <v>387</v>
      </c>
      <c r="B172" s="47"/>
      <c r="C172" s="241"/>
      <c r="D172" s="242" t="s">
        <v>704</v>
      </c>
      <c r="E172" s="47" t="s">
        <v>22</v>
      </c>
      <c r="F172" s="67">
        <v>16</v>
      </c>
      <c r="G172" s="91">
        <v>0</v>
      </c>
      <c r="H172" s="50">
        <v>0</v>
      </c>
      <c r="I172" s="50">
        <v>0</v>
      </c>
      <c r="J172" s="37"/>
      <c r="K172" s="49"/>
      <c r="L172" s="34"/>
      <c r="M172" s="38"/>
      <c r="N172" s="30"/>
      <c r="O172" s="30"/>
      <c r="P172" s="30"/>
      <c r="Q172" s="30"/>
      <c r="R172" s="30"/>
      <c r="S172" s="30"/>
    </row>
    <row r="173" spans="1:19" s="31" customFormat="1" ht="46.8">
      <c r="A173" s="47" t="s">
        <v>389</v>
      </c>
      <c r="B173" s="47"/>
      <c r="C173" s="241"/>
      <c r="D173" s="242" t="s">
        <v>705</v>
      </c>
      <c r="E173" s="47" t="s">
        <v>22</v>
      </c>
      <c r="F173" s="67">
        <v>4</v>
      </c>
      <c r="G173" s="91">
        <v>0</v>
      </c>
      <c r="H173" s="50">
        <v>0</v>
      </c>
      <c r="I173" s="50">
        <v>0</v>
      </c>
      <c r="J173" s="37"/>
      <c r="K173" s="49"/>
      <c r="L173" s="34"/>
      <c r="M173" s="38"/>
      <c r="N173" s="30"/>
      <c r="O173" s="30"/>
      <c r="P173" s="30"/>
      <c r="Q173" s="30"/>
      <c r="R173" s="30"/>
      <c r="S173" s="30"/>
    </row>
    <row r="174" spans="1:19" s="31" customFormat="1" ht="46.8">
      <c r="A174" s="47" t="s">
        <v>391</v>
      </c>
      <c r="B174" s="47"/>
      <c r="C174" s="241"/>
      <c r="D174" s="242" t="s">
        <v>706</v>
      </c>
      <c r="E174" s="47" t="s">
        <v>22</v>
      </c>
      <c r="F174" s="67">
        <v>2</v>
      </c>
      <c r="G174" s="91">
        <v>0</v>
      </c>
      <c r="H174" s="50">
        <v>0</v>
      </c>
      <c r="I174" s="50">
        <v>0</v>
      </c>
      <c r="J174" s="37"/>
      <c r="K174" s="49"/>
      <c r="L174" s="34"/>
      <c r="M174" s="38"/>
      <c r="N174" s="30"/>
      <c r="O174" s="30"/>
      <c r="P174" s="30"/>
      <c r="Q174" s="30"/>
      <c r="R174" s="30"/>
      <c r="S174" s="30"/>
    </row>
    <row r="175" spans="1:19" s="31" customFormat="1" ht="62.4">
      <c r="A175" s="47" t="s">
        <v>393</v>
      </c>
      <c r="B175" s="47"/>
      <c r="C175" s="241"/>
      <c r="D175" s="242" t="s">
        <v>707</v>
      </c>
      <c r="E175" s="47" t="s">
        <v>22</v>
      </c>
      <c r="F175" s="67">
        <v>8</v>
      </c>
      <c r="G175" s="91">
        <v>0</v>
      </c>
      <c r="H175" s="50">
        <v>0</v>
      </c>
      <c r="I175" s="50">
        <v>0</v>
      </c>
      <c r="J175" s="37"/>
      <c r="K175" s="49"/>
      <c r="L175" s="34"/>
      <c r="M175" s="38"/>
      <c r="N175" s="30"/>
      <c r="O175" s="30"/>
      <c r="P175" s="30"/>
      <c r="Q175" s="30"/>
      <c r="R175" s="30"/>
      <c r="S175" s="30"/>
    </row>
    <row r="176" spans="1:19" s="31" customFormat="1" ht="46.8">
      <c r="A176" s="47" t="s">
        <v>395</v>
      </c>
      <c r="B176" s="47"/>
      <c r="C176" s="241"/>
      <c r="D176" s="242" t="s">
        <v>708</v>
      </c>
      <c r="E176" s="47" t="s">
        <v>22</v>
      </c>
      <c r="F176" s="67">
        <v>4</v>
      </c>
      <c r="G176" s="91">
        <v>0</v>
      </c>
      <c r="H176" s="50">
        <v>0</v>
      </c>
      <c r="I176" s="50">
        <v>0</v>
      </c>
      <c r="J176" s="37"/>
      <c r="K176" s="49"/>
      <c r="L176" s="34"/>
      <c r="M176" s="38"/>
      <c r="N176" s="30"/>
      <c r="O176" s="30"/>
      <c r="P176" s="30"/>
      <c r="Q176" s="30"/>
      <c r="R176" s="30"/>
      <c r="S176" s="30"/>
    </row>
    <row r="177" spans="1:19" s="31" customFormat="1" ht="46.8">
      <c r="A177" s="47" t="s">
        <v>397</v>
      </c>
      <c r="B177" s="47"/>
      <c r="C177" s="241"/>
      <c r="D177" s="242" t="s">
        <v>709</v>
      </c>
      <c r="E177" s="47" t="s">
        <v>22</v>
      </c>
      <c r="F177" s="67">
        <v>4</v>
      </c>
      <c r="G177" s="91">
        <v>0</v>
      </c>
      <c r="H177" s="50">
        <v>0</v>
      </c>
      <c r="I177" s="50">
        <v>0</v>
      </c>
      <c r="J177" s="37"/>
      <c r="K177" s="49"/>
      <c r="L177" s="34"/>
      <c r="M177" s="38"/>
      <c r="N177" s="30"/>
      <c r="O177" s="30"/>
      <c r="P177" s="30"/>
      <c r="Q177" s="30"/>
      <c r="R177" s="30"/>
      <c r="S177" s="30"/>
    </row>
    <row r="178" spans="1:19" s="31" customFormat="1" ht="46.8">
      <c r="A178" s="47" t="s">
        <v>399</v>
      </c>
      <c r="B178" s="47"/>
      <c r="C178" s="241"/>
      <c r="D178" s="242" t="s">
        <v>710</v>
      </c>
      <c r="E178" s="47" t="s">
        <v>22</v>
      </c>
      <c r="F178" s="67">
        <v>2</v>
      </c>
      <c r="G178" s="91">
        <v>0</v>
      </c>
      <c r="H178" s="50">
        <v>0</v>
      </c>
      <c r="I178" s="50">
        <v>0</v>
      </c>
      <c r="J178" s="37"/>
      <c r="K178" s="49"/>
      <c r="L178" s="34"/>
      <c r="M178" s="38"/>
      <c r="N178" s="30"/>
      <c r="O178" s="30"/>
      <c r="P178" s="30"/>
      <c r="Q178" s="30"/>
      <c r="R178" s="30"/>
      <c r="S178" s="30"/>
    </row>
    <row r="179" spans="1:19" s="31" customFormat="1" ht="46.8">
      <c r="A179" s="47" t="s">
        <v>401</v>
      </c>
      <c r="B179" s="47"/>
      <c r="C179" s="241"/>
      <c r="D179" s="242" t="s">
        <v>711</v>
      </c>
      <c r="E179" s="47" t="s">
        <v>22</v>
      </c>
      <c r="F179" s="67">
        <v>2</v>
      </c>
      <c r="G179" s="91">
        <v>0</v>
      </c>
      <c r="H179" s="50">
        <v>0</v>
      </c>
      <c r="I179" s="50">
        <v>0</v>
      </c>
      <c r="J179" s="37"/>
      <c r="K179" s="49"/>
      <c r="L179" s="34"/>
      <c r="M179" s="38"/>
      <c r="N179" s="30"/>
      <c r="O179" s="30"/>
      <c r="P179" s="30"/>
      <c r="Q179" s="30"/>
      <c r="R179" s="30"/>
      <c r="S179" s="30"/>
    </row>
    <row r="180" spans="1:19" s="31" customFormat="1" ht="46.8">
      <c r="A180" s="47" t="s">
        <v>403</v>
      </c>
      <c r="B180" s="47"/>
      <c r="C180" s="241"/>
      <c r="D180" s="242" t="s">
        <v>712</v>
      </c>
      <c r="E180" s="47" t="s">
        <v>22</v>
      </c>
      <c r="F180" s="67">
        <v>4</v>
      </c>
      <c r="G180" s="91">
        <v>0</v>
      </c>
      <c r="H180" s="50">
        <v>0</v>
      </c>
      <c r="I180" s="50">
        <v>0</v>
      </c>
      <c r="J180" s="37"/>
      <c r="K180" s="49"/>
      <c r="L180" s="34"/>
      <c r="M180" s="38"/>
      <c r="N180" s="30"/>
      <c r="O180" s="30"/>
      <c r="P180" s="30"/>
      <c r="Q180" s="30"/>
      <c r="R180" s="30"/>
      <c r="S180" s="30"/>
    </row>
    <row r="181" spans="1:19" s="31" customFormat="1" ht="46.8">
      <c r="A181" s="47" t="s">
        <v>405</v>
      </c>
      <c r="B181" s="47"/>
      <c r="C181" s="241"/>
      <c r="D181" s="242" t="s">
        <v>714</v>
      </c>
      <c r="E181" s="47" t="s">
        <v>22</v>
      </c>
      <c r="F181" s="67">
        <v>6</v>
      </c>
      <c r="G181" s="91">
        <v>0</v>
      </c>
      <c r="H181" s="50">
        <v>0</v>
      </c>
      <c r="I181" s="50">
        <v>0</v>
      </c>
      <c r="J181" s="37"/>
      <c r="K181" s="49"/>
      <c r="L181" s="34"/>
      <c r="M181" s="38"/>
      <c r="N181" s="30"/>
      <c r="O181" s="30"/>
      <c r="P181" s="30"/>
      <c r="Q181" s="30"/>
      <c r="R181" s="30"/>
      <c r="S181" s="30"/>
    </row>
    <row r="182" spans="1:19" s="31" customFormat="1" ht="46.8">
      <c r="A182" s="47" t="s">
        <v>407</v>
      </c>
      <c r="B182" s="47"/>
      <c r="C182" s="241"/>
      <c r="D182" s="242" t="s">
        <v>713</v>
      </c>
      <c r="E182" s="47" t="s">
        <v>22</v>
      </c>
      <c r="F182" s="67">
        <v>2</v>
      </c>
      <c r="G182" s="91">
        <v>0</v>
      </c>
      <c r="H182" s="50">
        <v>0</v>
      </c>
      <c r="I182" s="50">
        <v>0</v>
      </c>
      <c r="J182" s="37"/>
      <c r="K182" s="49"/>
      <c r="L182" s="34"/>
      <c r="M182" s="38"/>
      <c r="N182" s="30"/>
      <c r="O182" s="30"/>
      <c r="P182" s="30"/>
      <c r="Q182" s="30"/>
      <c r="R182" s="30"/>
      <c r="S182" s="30"/>
    </row>
    <row r="183" spans="1:19" s="31" customFormat="1">
      <c r="A183" s="185"/>
      <c r="B183" s="186"/>
      <c r="C183" s="186"/>
      <c r="D183" s="187"/>
      <c r="E183" s="188"/>
      <c r="F183" s="189"/>
      <c r="G183" s="189"/>
      <c r="H183" s="191"/>
      <c r="I183" s="50"/>
      <c r="J183" s="37"/>
      <c r="K183" s="49"/>
      <c r="L183" s="34"/>
      <c r="M183" s="38"/>
      <c r="N183" s="30"/>
      <c r="O183" s="30"/>
      <c r="P183" s="30"/>
      <c r="Q183" s="30"/>
      <c r="R183" s="30"/>
      <c r="S183" s="30"/>
    </row>
    <row r="184" spans="1:19" s="31" customFormat="1">
      <c r="A184" s="81" t="s">
        <v>65</v>
      </c>
      <c r="B184" s="82"/>
      <c r="C184" s="82"/>
      <c r="D184" s="87" t="s">
        <v>409</v>
      </c>
      <c r="E184" s="82"/>
      <c r="F184" s="83"/>
      <c r="G184" s="83"/>
      <c r="H184" s="83"/>
      <c r="I184" s="83">
        <f>SUM(I185:I200)</f>
        <v>0</v>
      </c>
      <c r="J184" s="37"/>
      <c r="K184" s="49"/>
      <c r="L184" s="34"/>
      <c r="M184" s="38"/>
      <c r="N184" s="30"/>
      <c r="O184" s="30"/>
      <c r="P184" s="30"/>
      <c r="Q184" s="30"/>
      <c r="R184" s="30"/>
      <c r="S184" s="30"/>
    </row>
    <row r="185" spans="1:19" s="31" customFormat="1" ht="31.2">
      <c r="A185" s="47" t="s">
        <v>410</v>
      </c>
      <c r="B185" s="47"/>
      <c r="C185" s="241"/>
      <c r="D185" s="242" t="s">
        <v>719</v>
      </c>
      <c r="E185" s="47" t="s">
        <v>22</v>
      </c>
      <c r="F185" s="67">
        <v>1</v>
      </c>
      <c r="G185" s="91">
        <v>0</v>
      </c>
      <c r="H185" s="50">
        <v>0</v>
      </c>
      <c r="I185" s="50">
        <v>0</v>
      </c>
      <c r="J185" s="37"/>
      <c r="K185" s="49"/>
      <c r="L185" s="34"/>
      <c r="M185" s="38"/>
      <c r="N185" s="30"/>
      <c r="O185" s="30"/>
      <c r="P185" s="30"/>
      <c r="Q185" s="30"/>
      <c r="R185" s="30"/>
      <c r="S185" s="30"/>
    </row>
    <row r="186" spans="1:19" s="31" customFormat="1" ht="31.2">
      <c r="A186" s="47" t="s">
        <v>412</v>
      </c>
      <c r="B186" s="47"/>
      <c r="C186" s="241"/>
      <c r="D186" s="242" t="s">
        <v>720</v>
      </c>
      <c r="E186" s="47" t="s">
        <v>22</v>
      </c>
      <c r="F186" s="67">
        <v>2</v>
      </c>
      <c r="G186" s="91">
        <v>0</v>
      </c>
      <c r="H186" s="50">
        <v>0</v>
      </c>
      <c r="I186" s="50">
        <v>0</v>
      </c>
      <c r="J186" s="37"/>
      <c r="K186" s="49"/>
      <c r="L186" s="34"/>
      <c r="M186" s="38"/>
      <c r="N186" s="30"/>
      <c r="O186" s="30"/>
      <c r="P186" s="30"/>
      <c r="Q186" s="30"/>
      <c r="R186" s="30"/>
      <c r="S186" s="30"/>
    </row>
    <row r="187" spans="1:19" s="31" customFormat="1" ht="46.8">
      <c r="A187" s="47" t="s">
        <v>414</v>
      </c>
      <c r="B187" s="47"/>
      <c r="C187" s="241"/>
      <c r="D187" s="242" t="s">
        <v>716</v>
      </c>
      <c r="E187" s="47" t="s">
        <v>22</v>
      </c>
      <c r="F187" s="67">
        <v>2</v>
      </c>
      <c r="G187" s="91">
        <v>0</v>
      </c>
      <c r="H187" s="50">
        <v>0</v>
      </c>
      <c r="I187" s="50">
        <v>0</v>
      </c>
      <c r="J187" s="37"/>
      <c r="K187" s="49"/>
      <c r="L187" s="34"/>
      <c r="M187" s="38"/>
      <c r="N187" s="30"/>
      <c r="O187" s="30"/>
      <c r="P187" s="30"/>
      <c r="Q187" s="30"/>
      <c r="R187" s="30"/>
      <c r="S187" s="30"/>
    </row>
    <row r="188" spans="1:19" s="31" customFormat="1" ht="46.8">
      <c r="A188" s="47" t="s">
        <v>416</v>
      </c>
      <c r="B188" s="47"/>
      <c r="C188" s="241"/>
      <c r="D188" s="242" t="s">
        <v>717</v>
      </c>
      <c r="E188" s="47" t="s">
        <v>22</v>
      </c>
      <c r="F188" s="67">
        <v>2</v>
      </c>
      <c r="G188" s="91">
        <v>0</v>
      </c>
      <c r="H188" s="50">
        <v>0</v>
      </c>
      <c r="I188" s="50">
        <v>0</v>
      </c>
      <c r="J188" s="37"/>
      <c r="K188" s="49"/>
      <c r="L188" s="34"/>
      <c r="M188" s="38"/>
      <c r="N188" s="30"/>
      <c r="O188" s="30"/>
      <c r="P188" s="30"/>
      <c r="Q188" s="30"/>
      <c r="R188" s="30"/>
      <c r="S188" s="30"/>
    </row>
    <row r="189" spans="1:19" s="31" customFormat="1" ht="46.8">
      <c r="A189" s="47" t="s">
        <v>418</v>
      </c>
      <c r="B189" s="47"/>
      <c r="C189" s="241"/>
      <c r="D189" s="242" t="s">
        <v>718</v>
      </c>
      <c r="E189" s="47" t="s">
        <v>22</v>
      </c>
      <c r="F189" s="67">
        <v>2</v>
      </c>
      <c r="G189" s="91">
        <v>0</v>
      </c>
      <c r="H189" s="50">
        <v>0</v>
      </c>
      <c r="I189" s="50">
        <v>0</v>
      </c>
      <c r="J189" s="37"/>
      <c r="K189" s="49"/>
      <c r="L189" s="34"/>
      <c r="M189" s="38"/>
      <c r="N189" s="30"/>
      <c r="O189" s="30"/>
      <c r="P189" s="30"/>
      <c r="Q189" s="30"/>
      <c r="R189" s="30"/>
      <c r="S189" s="30"/>
    </row>
    <row r="190" spans="1:19" s="31" customFormat="1" ht="46.8">
      <c r="A190" s="47" t="s">
        <v>420</v>
      </c>
      <c r="B190" s="47"/>
      <c r="C190" s="241"/>
      <c r="D190" s="242" t="s">
        <v>715</v>
      </c>
      <c r="E190" s="47" t="s">
        <v>22</v>
      </c>
      <c r="F190" s="67">
        <v>2</v>
      </c>
      <c r="G190" s="91">
        <v>0</v>
      </c>
      <c r="H190" s="50">
        <v>0</v>
      </c>
      <c r="I190" s="50">
        <v>0</v>
      </c>
      <c r="J190" s="37"/>
      <c r="K190" s="49"/>
      <c r="L190" s="34"/>
      <c r="M190" s="38"/>
      <c r="N190" s="30"/>
      <c r="O190" s="30"/>
      <c r="P190" s="30"/>
      <c r="Q190" s="30"/>
      <c r="R190" s="30"/>
      <c r="S190" s="30"/>
    </row>
    <row r="191" spans="1:19" s="31" customFormat="1" ht="46.8">
      <c r="A191" s="47" t="s">
        <v>422</v>
      </c>
      <c r="B191" s="47"/>
      <c r="C191" s="241"/>
      <c r="D191" s="242" t="s">
        <v>721</v>
      </c>
      <c r="E191" s="47" t="s">
        <v>22</v>
      </c>
      <c r="F191" s="67">
        <v>8</v>
      </c>
      <c r="G191" s="91">
        <v>0</v>
      </c>
      <c r="H191" s="50">
        <v>0</v>
      </c>
      <c r="I191" s="50">
        <v>0</v>
      </c>
      <c r="J191" s="37"/>
      <c r="K191" s="49"/>
      <c r="L191" s="34"/>
      <c r="M191" s="38"/>
      <c r="N191" s="30"/>
      <c r="O191" s="30"/>
      <c r="P191" s="30"/>
      <c r="Q191" s="30"/>
      <c r="R191" s="30"/>
      <c r="S191" s="30"/>
    </row>
    <row r="192" spans="1:19" s="31" customFormat="1" ht="62.4">
      <c r="A192" s="47" t="s">
        <v>424</v>
      </c>
      <c r="B192" s="47"/>
      <c r="C192" s="241"/>
      <c r="D192" s="242" t="s">
        <v>722</v>
      </c>
      <c r="E192" s="47" t="s">
        <v>22</v>
      </c>
      <c r="F192" s="67">
        <v>12</v>
      </c>
      <c r="G192" s="91">
        <v>0</v>
      </c>
      <c r="H192" s="50">
        <v>0</v>
      </c>
      <c r="I192" s="50">
        <v>0</v>
      </c>
      <c r="J192" s="37"/>
      <c r="K192" s="49"/>
      <c r="L192" s="34"/>
      <c r="M192" s="38"/>
      <c r="N192" s="30"/>
      <c r="O192" s="30"/>
      <c r="P192" s="30"/>
      <c r="Q192" s="30"/>
      <c r="R192" s="30"/>
      <c r="S192" s="30"/>
    </row>
    <row r="193" spans="1:19" s="31" customFormat="1" ht="93.6">
      <c r="A193" s="47" t="s">
        <v>426</v>
      </c>
      <c r="B193" s="47"/>
      <c r="C193" s="241"/>
      <c r="D193" s="242" t="s">
        <v>723</v>
      </c>
      <c r="E193" s="47" t="s">
        <v>22</v>
      </c>
      <c r="F193" s="67">
        <v>4</v>
      </c>
      <c r="G193" s="91">
        <v>0</v>
      </c>
      <c r="H193" s="50">
        <v>0</v>
      </c>
      <c r="I193" s="50">
        <v>0</v>
      </c>
      <c r="J193" s="37"/>
      <c r="K193" s="49"/>
      <c r="L193" s="34"/>
      <c r="M193" s="38"/>
      <c r="N193" s="30"/>
      <c r="O193" s="30"/>
      <c r="P193" s="30"/>
      <c r="Q193" s="30"/>
      <c r="R193" s="30"/>
      <c r="S193" s="30"/>
    </row>
    <row r="194" spans="1:19" s="31" customFormat="1" ht="62.4">
      <c r="A194" s="47" t="s">
        <v>428</v>
      </c>
      <c r="B194" s="47"/>
      <c r="C194" s="241"/>
      <c r="D194" s="242" t="s">
        <v>724</v>
      </c>
      <c r="E194" s="47" t="s">
        <v>22</v>
      </c>
      <c r="F194" s="67">
        <v>4</v>
      </c>
      <c r="G194" s="91">
        <v>0</v>
      </c>
      <c r="H194" s="50">
        <v>0</v>
      </c>
      <c r="I194" s="50">
        <v>0</v>
      </c>
      <c r="J194" s="37"/>
      <c r="K194" s="49"/>
      <c r="L194" s="34"/>
      <c r="M194" s="38"/>
      <c r="N194" s="30"/>
      <c r="O194" s="30"/>
      <c r="P194" s="30"/>
      <c r="Q194" s="30"/>
      <c r="R194" s="30"/>
      <c r="S194" s="30"/>
    </row>
    <row r="195" spans="1:19" s="31" customFormat="1" ht="62.4">
      <c r="A195" s="47" t="s">
        <v>430</v>
      </c>
      <c r="B195" s="47"/>
      <c r="C195" s="241"/>
      <c r="D195" s="242" t="s">
        <v>725</v>
      </c>
      <c r="E195" s="47" t="s">
        <v>22</v>
      </c>
      <c r="F195" s="67">
        <v>4</v>
      </c>
      <c r="G195" s="91">
        <v>0</v>
      </c>
      <c r="H195" s="50">
        <v>0</v>
      </c>
      <c r="I195" s="50">
        <v>0</v>
      </c>
      <c r="J195" s="37"/>
      <c r="K195" s="49"/>
      <c r="L195" s="34"/>
      <c r="M195" s="38"/>
      <c r="N195" s="30"/>
      <c r="O195" s="30"/>
      <c r="P195" s="30"/>
      <c r="Q195" s="30"/>
      <c r="R195" s="30"/>
      <c r="S195" s="30"/>
    </row>
    <row r="196" spans="1:19" s="31" customFormat="1" ht="31.2">
      <c r="A196" s="47" t="s">
        <v>432</v>
      </c>
      <c r="B196" s="47"/>
      <c r="C196" s="241"/>
      <c r="D196" s="242" t="s">
        <v>726</v>
      </c>
      <c r="E196" s="47" t="s">
        <v>22</v>
      </c>
      <c r="F196" s="67">
        <v>10</v>
      </c>
      <c r="G196" s="91">
        <v>0</v>
      </c>
      <c r="H196" s="50">
        <v>0</v>
      </c>
      <c r="I196" s="50">
        <v>0</v>
      </c>
      <c r="J196" s="37"/>
      <c r="K196" s="49"/>
      <c r="L196" s="34"/>
      <c r="M196" s="38"/>
      <c r="N196" s="30"/>
      <c r="O196" s="30"/>
      <c r="P196" s="30"/>
      <c r="Q196" s="30"/>
      <c r="R196" s="30"/>
      <c r="S196" s="30"/>
    </row>
    <row r="197" spans="1:19" s="31" customFormat="1" ht="78">
      <c r="A197" s="47" t="s">
        <v>434</v>
      </c>
      <c r="B197" s="47"/>
      <c r="C197" s="241"/>
      <c r="D197" s="242" t="s">
        <v>727</v>
      </c>
      <c r="E197" s="47" t="s">
        <v>22</v>
      </c>
      <c r="F197" s="67">
        <v>3</v>
      </c>
      <c r="G197" s="91">
        <v>0</v>
      </c>
      <c r="H197" s="50">
        <v>0</v>
      </c>
      <c r="I197" s="50">
        <v>0</v>
      </c>
      <c r="J197" s="37"/>
      <c r="K197" s="49"/>
      <c r="L197" s="34"/>
      <c r="M197" s="38"/>
      <c r="N197" s="30"/>
      <c r="O197" s="30"/>
      <c r="P197" s="30"/>
      <c r="Q197" s="30"/>
      <c r="R197" s="30"/>
      <c r="S197" s="30"/>
    </row>
    <row r="198" spans="1:19" s="31" customFormat="1" ht="78">
      <c r="A198" s="47" t="s">
        <v>436</v>
      </c>
      <c r="B198" s="47"/>
      <c r="C198" s="241"/>
      <c r="D198" s="242" t="s">
        <v>728</v>
      </c>
      <c r="E198" s="47" t="s">
        <v>22</v>
      </c>
      <c r="F198" s="67">
        <v>2</v>
      </c>
      <c r="G198" s="91">
        <v>0</v>
      </c>
      <c r="H198" s="50">
        <v>0</v>
      </c>
      <c r="I198" s="50">
        <v>0</v>
      </c>
      <c r="J198" s="37"/>
      <c r="K198" s="49"/>
      <c r="L198" s="34"/>
      <c r="M198" s="38"/>
      <c r="N198" s="30"/>
      <c r="O198" s="30"/>
      <c r="P198" s="30"/>
      <c r="Q198" s="30"/>
      <c r="R198" s="30"/>
      <c r="S198" s="30"/>
    </row>
    <row r="199" spans="1:19" s="31" customFormat="1" ht="46.8">
      <c r="A199" s="47" t="s">
        <v>438</v>
      </c>
      <c r="B199" s="47"/>
      <c r="C199" s="241"/>
      <c r="D199" s="242" t="s">
        <v>729</v>
      </c>
      <c r="E199" s="47" t="s">
        <v>22</v>
      </c>
      <c r="F199" s="67">
        <v>1</v>
      </c>
      <c r="G199" s="91">
        <v>0</v>
      </c>
      <c r="H199" s="50">
        <v>0</v>
      </c>
      <c r="I199" s="50">
        <v>0</v>
      </c>
      <c r="J199" s="37"/>
      <c r="K199" s="49"/>
      <c r="L199" s="34"/>
      <c r="M199" s="38"/>
      <c r="N199" s="30"/>
      <c r="O199" s="30"/>
      <c r="P199" s="30"/>
      <c r="Q199" s="30"/>
      <c r="R199" s="30"/>
      <c r="S199" s="30"/>
    </row>
    <row r="200" spans="1:19" s="31" customFormat="1">
      <c r="A200" s="185"/>
      <c r="B200" s="186"/>
      <c r="C200" s="186"/>
      <c r="D200" s="187"/>
      <c r="E200" s="188"/>
      <c r="F200" s="189"/>
      <c r="G200" s="189"/>
      <c r="H200" s="191"/>
      <c r="I200" s="50"/>
      <c r="J200" s="37"/>
      <c r="K200" s="49"/>
      <c r="L200" s="34"/>
      <c r="M200" s="38"/>
      <c r="N200" s="30"/>
      <c r="O200" s="30"/>
      <c r="P200" s="30"/>
      <c r="Q200" s="30"/>
      <c r="R200" s="30"/>
      <c r="S200" s="30"/>
    </row>
    <row r="201" spans="1:19" s="31" customFormat="1">
      <c r="A201" s="57" t="s">
        <v>120</v>
      </c>
      <c r="B201" s="58"/>
      <c r="C201" s="58"/>
      <c r="D201" s="59" t="s">
        <v>440</v>
      </c>
      <c r="E201" s="58"/>
      <c r="F201" s="60"/>
      <c r="G201" s="60"/>
      <c r="H201" s="60"/>
      <c r="I201" s="60">
        <f>SUM(I203:I225)/2</f>
        <v>0</v>
      </c>
      <c r="J201" s="228" t="str">
        <f>A201</f>
        <v>13.0</v>
      </c>
      <c r="K201" s="49"/>
      <c r="L201" s="34"/>
      <c r="M201" s="38"/>
      <c r="N201" s="30"/>
      <c r="O201" s="30"/>
      <c r="P201" s="30"/>
      <c r="Q201" s="30"/>
      <c r="R201" s="30"/>
      <c r="S201" s="30"/>
    </row>
    <row r="202" spans="1:19" s="31" customFormat="1">
      <c r="A202" s="185"/>
      <c r="B202" s="186"/>
      <c r="C202" s="186"/>
      <c r="D202" s="187"/>
      <c r="E202" s="188"/>
      <c r="F202" s="189"/>
      <c r="G202" s="189"/>
      <c r="H202" s="191"/>
      <c r="I202" s="50"/>
      <c r="J202" s="37"/>
      <c r="K202" s="49"/>
      <c r="L202" s="34"/>
      <c r="M202" s="38"/>
      <c r="N202" s="30"/>
      <c r="O202" s="30"/>
      <c r="P202" s="30"/>
      <c r="Q202" s="30"/>
      <c r="R202" s="30"/>
      <c r="S202" s="30"/>
    </row>
    <row r="203" spans="1:19" s="31" customFormat="1">
      <c r="A203" s="81" t="s">
        <v>441</v>
      </c>
      <c r="B203" s="82"/>
      <c r="C203" s="82"/>
      <c r="D203" s="87" t="s">
        <v>237</v>
      </c>
      <c r="E203" s="82"/>
      <c r="F203" s="83"/>
      <c r="G203" s="83"/>
      <c r="H203" s="83"/>
      <c r="I203" s="83">
        <f>SUM(I204:I215)</f>
        <v>0</v>
      </c>
      <c r="J203" s="37"/>
      <c r="K203" s="49"/>
      <c r="L203" s="34"/>
      <c r="M203" s="38"/>
      <c r="N203" s="30"/>
      <c r="O203" s="30"/>
      <c r="P203" s="30"/>
      <c r="Q203" s="30"/>
      <c r="R203" s="30"/>
      <c r="S203" s="30"/>
    </row>
    <row r="204" spans="1:19" s="31" customFormat="1" ht="62.4">
      <c r="A204" s="47" t="s">
        <v>442</v>
      </c>
      <c r="B204" s="47"/>
      <c r="C204" s="241"/>
      <c r="D204" s="242" t="s">
        <v>730</v>
      </c>
      <c r="E204" s="47" t="s">
        <v>16</v>
      </c>
      <c r="F204" s="67">
        <v>47.5</v>
      </c>
      <c r="G204" s="91">
        <v>0</v>
      </c>
      <c r="H204" s="50">
        <v>0</v>
      </c>
      <c r="I204" s="50">
        <v>0</v>
      </c>
      <c r="J204" s="37"/>
      <c r="K204" s="49"/>
      <c r="L204" s="34"/>
      <c r="M204" s="38"/>
      <c r="N204" s="30"/>
      <c r="O204" s="30"/>
      <c r="P204" s="30"/>
      <c r="Q204" s="30"/>
      <c r="R204" s="30"/>
      <c r="S204" s="30"/>
    </row>
    <row r="205" spans="1:19" s="31" customFormat="1" ht="62.4">
      <c r="A205" s="47" t="s">
        <v>444</v>
      </c>
      <c r="B205" s="47"/>
      <c r="C205" s="241"/>
      <c r="D205" s="242" t="s">
        <v>731</v>
      </c>
      <c r="E205" s="47" t="s">
        <v>16</v>
      </c>
      <c r="F205" s="67">
        <v>21.5</v>
      </c>
      <c r="G205" s="91">
        <v>0</v>
      </c>
      <c r="H205" s="50">
        <v>0</v>
      </c>
      <c r="I205" s="50">
        <v>0</v>
      </c>
      <c r="J205" s="37"/>
      <c r="K205" s="49"/>
      <c r="L205" s="34"/>
      <c r="M205" s="38"/>
      <c r="N205" s="30"/>
      <c r="O205" s="30"/>
      <c r="P205" s="30"/>
      <c r="Q205" s="30"/>
      <c r="R205" s="30"/>
      <c r="S205" s="30"/>
    </row>
    <row r="206" spans="1:19" s="31" customFormat="1" ht="62.4">
      <c r="A206" s="47" t="s">
        <v>446</v>
      </c>
      <c r="B206" s="47"/>
      <c r="C206" s="241"/>
      <c r="D206" s="242" t="s">
        <v>732</v>
      </c>
      <c r="E206" s="47" t="s">
        <v>16</v>
      </c>
      <c r="F206" s="67">
        <v>36</v>
      </c>
      <c r="G206" s="91">
        <v>0</v>
      </c>
      <c r="H206" s="50">
        <v>0</v>
      </c>
      <c r="I206" s="50">
        <v>0</v>
      </c>
      <c r="J206" s="37"/>
      <c r="K206" s="49"/>
      <c r="L206" s="34"/>
      <c r="M206" s="38"/>
      <c r="N206" s="30"/>
      <c r="O206" s="30"/>
      <c r="P206" s="30"/>
      <c r="Q206" s="30"/>
      <c r="R206" s="30"/>
      <c r="S206" s="30"/>
    </row>
    <row r="207" spans="1:19" s="31" customFormat="1" ht="62.4">
      <c r="A207" s="47" t="s">
        <v>448</v>
      </c>
      <c r="B207" s="47"/>
      <c r="C207" s="241"/>
      <c r="D207" s="242" t="s">
        <v>733</v>
      </c>
      <c r="E207" s="47" t="s">
        <v>22</v>
      </c>
      <c r="F207" s="67">
        <v>7</v>
      </c>
      <c r="G207" s="91">
        <v>0</v>
      </c>
      <c r="H207" s="50">
        <v>0</v>
      </c>
      <c r="I207" s="50">
        <v>0</v>
      </c>
      <c r="J207" s="37"/>
      <c r="K207" s="49"/>
      <c r="L207" s="34"/>
      <c r="M207" s="38"/>
      <c r="N207" s="30"/>
      <c r="O207" s="30"/>
      <c r="P207" s="30"/>
      <c r="Q207" s="30"/>
      <c r="R207" s="30"/>
      <c r="S207" s="30"/>
    </row>
    <row r="208" spans="1:19" s="31" customFormat="1" ht="62.4">
      <c r="A208" s="47" t="s">
        <v>450</v>
      </c>
      <c r="B208" s="47"/>
      <c r="C208" s="241"/>
      <c r="D208" s="242" t="s">
        <v>734</v>
      </c>
      <c r="E208" s="47" t="s">
        <v>22</v>
      </c>
      <c r="F208" s="67">
        <v>6</v>
      </c>
      <c r="G208" s="91">
        <v>0</v>
      </c>
      <c r="H208" s="50">
        <v>0</v>
      </c>
      <c r="I208" s="50">
        <v>0</v>
      </c>
      <c r="J208" s="37"/>
      <c r="K208" s="49"/>
      <c r="L208" s="34"/>
      <c r="M208" s="38"/>
      <c r="N208" s="30"/>
      <c r="O208" s="30"/>
      <c r="P208" s="30"/>
      <c r="Q208" s="30"/>
      <c r="R208" s="30"/>
      <c r="S208" s="30"/>
    </row>
    <row r="209" spans="1:19" s="31" customFormat="1" ht="62.4">
      <c r="A209" s="47" t="s">
        <v>452</v>
      </c>
      <c r="B209" s="47"/>
      <c r="C209" s="241"/>
      <c r="D209" s="242" t="s">
        <v>735</v>
      </c>
      <c r="E209" s="47" t="s">
        <v>22</v>
      </c>
      <c r="F209" s="67">
        <v>10</v>
      </c>
      <c r="G209" s="91">
        <v>0</v>
      </c>
      <c r="H209" s="50">
        <v>0</v>
      </c>
      <c r="I209" s="50">
        <v>0</v>
      </c>
      <c r="J209" s="37"/>
      <c r="K209" s="49"/>
      <c r="L209" s="34"/>
      <c r="M209" s="38"/>
      <c r="N209" s="30"/>
      <c r="O209" s="30"/>
      <c r="P209" s="30"/>
      <c r="Q209" s="30"/>
      <c r="R209" s="30"/>
      <c r="S209" s="30"/>
    </row>
    <row r="210" spans="1:19" s="31" customFormat="1" ht="62.4">
      <c r="A210" s="47" t="s">
        <v>454</v>
      </c>
      <c r="B210" s="47"/>
      <c r="C210" s="241"/>
      <c r="D210" s="242" t="s">
        <v>736</v>
      </c>
      <c r="E210" s="47" t="s">
        <v>22</v>
      </c>
      <c r="F210" s="67">
        <v>6</v>
      </c>
      <c r="G210" s="91">
        <v>0</v>
      </c>
      <c r="H210" s="50">
        <v>0</v>
      </c>
      <c r="I210" s="50">
        <v>0</v>
      </c>
      <c r="J210" s="37"/>
      <c r="K210" s="49"/>
      <c r="L210" s="34"/>
      <c r="M210" s="38"/>
      <c r="N210" s="30"/>
      <c r="O210" s="30"/>
      <c r="P210" s="30"/>
      <c r="Q210" s="30"/>
      <c r="R210" s="30"/>
      <c r="S210" s="30"/>
    </row>
    <row r="211" spans="1:19" s="31" customFormat="1" ht="62.4">
      <c r="A211" s="47" t="s">
        <v>456</v>
      </c>
      <c r="B211" s="47"/>
      <c r="C211" s="241"/>
      <c r="D211" s="242" t="s">
        <v>737</v>
      </c>
      <c r="E211" s="47" t="s">
        <v>22</v>
      </c>
      <c r="F211" s="67">
        <v>5</v>
      </c>
      <c r="G211" s="91">
        <v>0</v>
      </c>
      <c r="H211" s="50">
        <v>0</v>
      </c>
      <c r="I211" s="50">
        <v>0</v>
      </c>
      <c r="J211" s="37"/>
      <c r="K211" s="49"/>
      <c r="L211" s="34"/>
      <c r="M211" s="38"/>
      <c r="N211" s="30"/>
      <c r="O211" s="30"/>
      <c r="P211" s="30"/>
      <c r="Q211" s="30"/>
      <c r="R211" s="30"/>
      <c r="S211" s="30"/>
    </row>
    <row r="212" spans="1:19" s="31" customFormat="1" ht="62.4">
      <c r="A212" s="47" t="s">
        <v>458</v>
      </c>
      <c r="B212" s="47"/>
      <c r="C212" s="241"/>
      <c r="D212" s="242" t="s">
        <v>738</v>
      </c>
      <c r="E212" s="47" t="s">
        <v>22</v>
      </c>
      <c r="F212" s="67">
        <v>5</v>
      </c>
      <c r="G212" s="91">
        <v>0</v>
      </c>
      <c r="H212" s="50">
        <v>0</v>
      </c>
      <c r="I212" s="50">
        <v>0</v>
      </c>
      <c r="J212" s="37"/>
      <c r="K212" s="49"/>
      <c r="L212" s="34"/>
      <c r="M212" s="38"/>
      <c r="N212" s="30"/>
      <c r="O212" s="30"/>
      <c r="P212" s="30"/>
      <c r="Q212" s="30"/>
      <c r="R212" s="30"/>
      <c r="S212" s="30"/>
    </row>
    <row r="213" spans="1:19" s="31" customFormat="1" ht="62.4">
      <c r="A213" s="47" t="s">
        <v>460</v>
      </c>
      <c r="B213" s="47"/>
      <c r="C213" s="241"/>
      <c r="D213" s="242" t="s">
        <v>739</v>
      </c>
      <c r="E213" s="47" t="s">
        <v>22</v>
      </c>
      <c r="F213" s="67">
        <v>1</v>
      </c>
      <c r="G213" s="91">
        <v>0</v>
      </c>
      <c r="H213" s="50">
        <v>0</v>
      </c>
      <c r="I213" s="50">
        <v>0</v>
      </c>
      <c r="J213" s="37"/>
      <c r="K213" s="49"/>
      <c r="L213" s="34"/>
      <c r="M213" s="38"/>
      <c r="N213" s="30"/>
      <c r="O213" s="30"/>
      <c r="P213" s="30"/>
      <c r="Q213" s="30"/>
      <c r="R213" s="30"/>
      <c r="S213" s="30"/>
    </row>
    <row r="214" spans="1:19" s="31" customFormat="1" ht="62.4">
      <c r="A214" s="47" t="s">
        <v>462</v>
      </c>
      <c r="B214" s="47"/>
      <c r="C214" s="241"/>
      <c r="D214" s="242" t="s">
        <v>740</v>
      </c>
      <c r="E214" s="47" t="s">
        <v>22</v>
      </c>
      <c r="F214" s="67">
        <v>16</v>
      </c>
      <c r="G214" s="91">
        <v>0</v>
      </c>
      <c r="H214" s="50">
        <v>0</v>
      </c>
      <c r="I214" s="50">
        <v>0</v>
      </c>
      <c r="J214" s="37"/>
      <c r="K214" s="49"/>
      <c r="L214" s="34"/>
      <c r="M214" s="38"/>
      <c r="N214" s="30"/>
      <c r="O214" s="30"/>
      <c r="P214" s="30"/>
      <c r="Q214" s="30"/>
      <c r="R214" s="30"/>
      <c r="S214" s="30"/>
    </row>
    <row r="215" spans="1:19" s="31" customFormat="1">
      <c r="A215" s="185"/>
      <c r="B215" s="186"/>
      <c r="C215" s="186"/>
      <c r="D215" s="187"/>
      <c r="E215" s="188"/>
      <c r="F215" s="189"/>
      <c r="G215" s="189"/>
      <c r="H215" s="191"/>
      <c r="I215" s="50"/>
      <c r="J215" s="37"/>
      <c r="K215" s="49"/>
      <c r="L215" s="34"/>
      <c r="M215" s="38"/>
      <c r="N215" s="30"/>
      <c r="O215" s="30"/>
      <c r="P215" s="30"/>
      <c r="Q215" s="30"/>
      <c r="R215" s="30"/>
      <c r="S215" s="30"/>
    </row>
    <row r="216" spans="1:19" s="31" customFormat="1">
      <c r="A216" s="81" t="s">
        <v>464</v>
      </c>
      <c r="B216" s="82"/>
      <c r="C216" s="82"/>
      <c r="D216" s="87" t="s">
        <v>465</v>
      </c>
      <c r="E216" s="82"/>
      <c r="F216" s="83"/>
      <c r="G216" s="83"/>
      <c r="H216" s="83"/>
      <c r="I216" s="83">
        <f>SUM(I217:I225)</f>
        <v>0</v>
      </c>
      <c r="J216" s="37"/>
      <c r="K216" s="49"/>
      <c r="L216" s="34"/>
      <c r="M216" s="38"/>
      <c r="N216" s="30"/>
      <c r="O216" s="30"/>
      <c r="P216" s="30"/>
      <c r="Q216" s="30"/>
      <c r="R216" s="30"/>
      <c r="S216" s="30"/>
    </row>
    <row r="217" spans="1:19" s="31" customFormat="1" ht="62.4">
      <c r="A217" s="47" t="s">
        <v>466</v>
      </c>
      <c r="B217" s="47"/>
      <c r="C217" s="241"/>
      <c r="D217" s="242" t="s">
        <v>741</v>
      </c>
      <c r="E217" s="47" t="s">
        <v>22</v>
      </c>
      <c r="F217" s="67">
        <v>6</v>
      </c>
      <c r="G217" s="91">
        <v>0</v>
      </c>
      <c r="H217" s="50">
        <v>0</v>
      </c>
      <c r="I217" s="50">
        <v>0</v>
      </c>
      <c r="J217" s="37"/>
      <c r="K217" s="49"/>
      <c r="L217" s="34"/>
      <c r="M217" s="38"/>
      <c r="N217" s="30"/>
      <c r="O217" s="30"/>
      <c r="P217" s="30"/>
      <c r="Q217" s="30"/>
      <c r="R217" s="30"/>
      <c r="S217" s="30"/>
    </row>
    <row r="218" spans="1:19" s="31" customFormat="1" ht="62.4">
      <c r="A218" s="47" t="s">
        <v>468</v>
      </c>
      <c r="B218" s="47"/>
      <c r="C218" s="241"/>
      <c r="D218" s="242" t="s">
        <v>890</v>
      </c>
      <c r="E218" s="47" t="s">
        <v>22</v>
      </c>
      <c r="F218" s="67">
        <v>2</v>
      </c>
      <c r="G218" s="91">
        <v>0</v>
      </c>
      <c r="H218" s="50">
        <v>0</v>
      </c>
      <c r="I218" s="50">
        <v>0</v>
      </c>
      <c r="J218" s="37"/>
      <c r="K218" s="49"/>
      <c r="L218" s="34"/>
      <c r="M218" s="38"/>
      <c r="N218" s="30"/>
      <c r="O218" s="30"/>
      <c r="P218" s="30"/>
      <c r="Q218" s="30"/>
      <c r="R218" s="30"/>
      <c r="S218" s="30"/>
    </row>
    <row r="219" spans="1:19" s="31" customFormat="1" ht="62.4">
      <c r="A219" s="47" t="s">
        <v>470</v>
      </c>
      <c r="B219" s="47"/>
      <c r="C219" s="241"/>
      <c r="D219" s="242" t="s">
        <v>742</v>
      </c>
      <c r="E219" s="47" t="s">
        <v>22</v>
      </c>
      <c r="F219" s="67">
        <v>6</v>
      </c>
      <c r="G219" s="91">
        <v>0</v>
      </c>
      <c r="H219" s="50">
        <v>0</v>
      </c>
      <c r="I219" s="50">
        <v>0</v>
      </c>
      <c r="J219" s="37"/>
      <c r="K219" s="49"/>
      <c r="L219" s="34"/>
      <c r="M219" s="38"/>
      <c r="N219" s="30"/>
      <c r="O219" s="30"/>
      <c r="P219" s="30"/>
      <c r="Q219" s="30"/>
      <c r="R219" s="30"/>
      <c r="S219" s="30"/>
    </row>
    <row r="220" spans="1:19" s="31" customFormat="1" ht="46.8">
      <c r="A220" s="47" t="s">
        <v>472</v>
      </c>
      <c r="B220" s="47"/>
      <c r="C220" s="241"/>
      <c r="D220" s="242" t="s">
        <v>743</v>
      </c>
      <c r="E220" s="47" t="s">
        <v>16</v>
      </c>
      <c r="F220" s="67">
        <v>8</v>
      </c>
      <c r="G220" s="91">
        <v>0</v>
      </c>
      <c r="H220" s="50">
        <v>0</v>
      </c>
      <c r="I220" s="50">
        <v>0</v>
      </c>
      <c r="J220" s="37"/>
      <c r="K220" s="49"/>
      <c r="L220" s="34"/>
      <c r="M220" s="38"/>
      <c r="N220" s="30"/>
      <c r="O220" s="30"/>
      <c r="P220" s="30"/>
      <c r="Q220" s="30"/>
      <c r="R220" s="30"/>
      <c r="S220" s="30"/>
    </row>
    <row r="221" spans="1:19" s="31" customFormat="1" ht="31.2">
      <c r="A221" s="47" t="s">
        <v>474</v>
      </c>
      <c r="B221" s="47"/>
      <c r="C221" s="241"/>
      <c r="D221" s="242" t="s">
        <v>744</v>
      </c>
      <c r="E221" s="47" t="s">
        <v>22</v>
      </c>
      <c r="F221" s="67">
        <v>8</v>
      </c>
      <c r="G221" s="91">
        <v>0</v>
      </c>
      <c r="H221" s="50">
        <v>0</v>
      </c>
      <c r="I221" s="50">
        <v>0</v>
      </c>
      <c r="J221" s="37"/>
      <c r="K221" s="49"/>
      <c r="L221" s="34"/>
      <c r="M221" s="38"/>
      <c r="N221" s="30"/>
      <c r="O221" s="30"/>
      <c r="P221" s="30"/>
      <c r="Q221" s="30"/>
      <c r="R221" s="30"/>
      <c r="S221" s="30"/>
    </row>
    <row r="222" spans="1:19" s="31" customFormat="1" ht="31.2">
      <c r="A222" s="47" t="s">
        <v>476</v>
      </c>
      <c r="B222" s="47"/>
      <c r="C222" s="241"/>
      <c r="D222" s="242" t="s">
        <v>745</v>
      </c>
      <c r="E222" s="47" t="s">
        <v>68</v>
      </c>
      <c r="F222" s="67">
        <v>8</v>
      </c>
      <c r="G222" s="91">
        <v>0</v>
      </c>
      <c r="H222" s="50">
        <v>0</v>
      </c>
      <c r="I222" s="50">
        <v>0</v>
      </c>
      <c r="J222" s="37"/>
      <c r="K222" s="49"/>
      <c r="L222" s="34"/>
      <c r="M222" s="38"/>
      <c r="N222" s="30"/>
      <c r="O222" s="30"/>
      <c r="P222" s="30"/>
      <c r="Q222" s="30"/>
      <c r="R222" s="30"/>
      <c r="S222" s="30"/>
    </row>
    <row r="223" spans="1:19" s="31" customFormat="1" ht="78">
      <c r="A223" s="47" t="s">
        <v>478</v>
      </c>
      <c r="B223" s="47"/>
      <c r="C223" s="241"/>
      <c r="D223" s="242" t="s">
        <v>891</v>
      </c>
      <c r="E223" s="47" t="s">
        <v>22</v>
      </c>
      <c r="F223" s="67">
        <v>1</v>
      </c>
      <c r="G223" s="91">
        <v>0</v>
      </c>
      <c r="H223" s="50">
        <v>0</v>
      </c>
      <c r="I223" s="50">
        <v>0</v>
      </c>
      <c r="J223" s="37"/>
      <c r="K223" s="49"/>
      <c r="L223" s="34"/>
      <c r="M223" s="38"/>
      <c r="N223" s="30"/>
      <c r="O223" s="30"/>
      <c r="P223" s="30"/>
      <c r="Q223" s="30"/>
      <c r="R223" s="30"/>
      <c r="S223" s="30"/>
    </row>
    <row r="224" spans="1:19" s="31" customFormat="1" ht="62.4">
      <c r="A224" s="47" t="s">
        <v>480</v>
      </c>
      <c r="B224" s="47"/>
      <c r="C224" s="241"/>
      <c r="D224" s="242" t="s">
        <v>892</v>
      </c>
      <c r="E224" s="47" t="s">
        <v>22</v>
      </c>
      <c r="F224" s="67">
        <v>1</v>
      </c>
      <c r="G224" s="91">
        <v>0</v>
      </c>
      <c r="H224" s="50">
        <v>0</v>
      </c>
      <c r="I224" s="50">
        <v>0</v>
      </c>
      <c r="J224" s="37"/>
      <c r="K224" s="49"/>
      <c r="L224" s="34"/>
      <c r="M224" s="38"/>
      <c r="N224" s="30"/>
      <c r="O224" s="30"/>
      <c r="P224" s="30"/>
      <c r="Q224" s="30"/>
      <c r="R224" s="30"/>
      <c r="S224" s="30"/>
    </row>
    <row r="225" spans="1:19" s="31" customFormat="1">
      <c r="A225" s="185"/>
      <c r="B225" s="186"/>
      <c r="C225" s="186"/>
      <c r="D225" s="187"/>
      <c r="E225" s="188"/>
      <c r="F225" s="189"/>
      <c r="G225" s="189"/>
      <c r="H225" s="191"/>
      <c r="I225" s="50"/>
      <c r="J225" s="37"/>
      <c r="K225" s="49"/>
      <c r="L225" s="34"/>
      <c r="M225" s="38"/>
      <c r="N225" s="30"/>
      <c r="O225" s="30"/>
      <c r="P225" s="30"/>
      <c r="Q225" s="30"/>
      <c r="R225" s="30"/>
      <c r="S225" s="30"/>
    </row>
    <row r="226" spans="1:19" s="31" customFormat="1">
      <c r="A226" s="57" t="s">
        <v>121</v>
      </c>
      <c r="B226" s="58"/>
      <c r="C226" s="58"/>
      <c r="D226" s="59" t="s">
        <v>236</v>
      </c>
      <c r="E226" s="58"/>
      <c r="F226" s="60"/>
      <c r="G226" s="60"/>
      <c r="H226" s="60"/>
      <c r="I226" s="60">
        <f>SUM(I227:I233)</f>
        <v>0</v>
      </c>
      <c r="J226" s="228" t="str">
        <f>A226</f>
        <v>14.0</v>
      </c>
      <c r="K226" s="49"/>
      <c r="L226" s="34"/>
      <c r="M226" s="38"/>
      <c r="N226" s="30"/>
      <c r="O226" s="30"/>
      <c r="P226" s="30"/>
      <c r="Q226" s="30"/>
      <c r="R226" s="30"/>
      <c r="S226" s="30"/>
    </row>
    <row r="227" spans="1:19" s="31" customFormat="1" ht="62.4">
      <c r="A227" s="47" t="s">
        <v>482</v>
      </c>
      <c r="B227" s="47"/>
      <c r="C227" s="241"/>
      <c r="D227" s="242" t="s">
        <v>746</v>
      </c>
      <c r="E227" s="47" t="s">
        <v>16</v>
      </c>
      <c r="F227" s="67">
        <v>76.400000000000006</v>
      </c>
      <c r="G227" s="91">
        <v>0</v>
      </c>
      <c r="H227" s="50">
        <v>0</v>
      </c>
      <c r="I227" s="50">
        <v>0</v>
      </c>
      <c r="J227" s="37"/>
      <c r="K227" s="49"/>
      <c r="L227" s="34"/>
      <c r="M227" s="38"/>
      <c r="N227" s="30"/>
      <c r="O227" s="30"/>
      <c r="P227" s="30"/>
      <c r="Q227" s="30"/>
      <c r="R227" s="30"/>
      <c r="S227" s="30"/>
    </row>
    <row r="228" spans="1:19" s="31" customFormat="1" ht="78">
      <c r="A228" s="47" t="s">
        <v>484</v>
      </c>
      <c r="B228" s="47"/>
      <c r="C228" s="241"/>
      <c r="D228" s="242" t="s">
        <v>894</v>
      </c>
      <c r="E228" s="47" t="s">
        <v>14</v>
      </c>
      <c r="F228" s="67">
        <v>30.56</v>
      </c>
      <c r="G228" s="91">
        <v>0</v>
      </c>
      <c r="H228" s="50">
        <v>0</v>
      </c>
      <c r="I228" s="50">
        <v>0</v>
      </c>
      <c r="J228" s="37"/>
      <c r="K228" s="49"/>
      <c r="L228" s="34"/>
      <c r="M228" s="38"/>
      <c r="N228" s="30"/>
      <c r="O228" s="30"/>
      <c r="P228" s="30"/>
      <c r="Q228" s="30"/>
      <c r="R228" s="30"/>
      <c r="S228" s="30"/>
    </row>
    <row r="229" spans="1:19" s="31" customFormat="1" ht="62.4">
      <c r="A229" s="47" t="s">
        <v>486</v>
      </c>
      <c r="B229" s="47"/>
      <c r="C229" s="241"/>
      <c r="D229" s="242" t="s">
        <v>683</v>
      </c>
      <c r="E229" s="47" t="s">
        <v>14</v>
      </c>
      <c r="F229" s="67">
        <v>61.12</v>
      </c>
      <c r="G229" s="91">
        <v>0</v>
      </c>
      <c r="H229" s="50">
        <v>0</v>
      </c>
      <c r="I229" s="50">
        <v>0</v>
      </c>
      <c r="J229" s="37"/>
      <c r="K229" s="49"/>
      <c r="L229" s="34"/>
      <c r="M229" s="38"/>
      <c r="N229" s="30"/>
      <c r="O229" s="30"/>
      <c r="P229" s="30"/>
      <c r="Q229" s="30"/>
      <c r="R229" s="30"/>
      <c r="S229" s="30"/>
    </row>
    <row r="230" spans="1:19" s="31" customFormat="1" ht="46.8">
      <c r="A230" s="47" t="s">
        <v>896</v>
      </c>
      <c r="B230" s="47"/>
      <c r="C230" s="241"/>
      <c r="D230" s="242" t="s">
        <v>895</v>
      </c>
      <c r="E230" s="47" t="s">
        <v>14</v>
      </c>
      <c r="F230" s="67">
        <v>61.12</v>
      </c>
      <c r="G230" s="91">
        <v>0</v>
      </c>
      <c r="H230" s="50">
        <v>0</v>
      </c>
      <c r="I230" s="50">
        <v>0</v>
      </c>
      <c r="J230" s="37"/>
      <c r="K230" s="49"/>
      <c r="L230" s="34"/>
      <c r="M230" s="38"/>
      <c r="N230" s="30"/>
      <c r="O230" s="30"/>
      <c r="P230" s="30"/>
      <c r="Q230" s="30"/>
      <c r="R230" s="30"/>
      <c r="S230" s="30"/>
    </row>
    <row r="231" spans="1:19" s="31" customFormat="1" ht="46.8">
      <c r="A231" s="47" t="s">
        <v>897</v>
      </c>
      <c r="B231" s="47"/>
      <c r="C231" s="241"/>
      <c r="D231" s="242" t="s">
        <v>893</v>
      </c>
      <c r="E231" s="47" t="s">
        <v>18</v>
      </c>
      <c r="F231" s="67">
        <v>0.16</v>
      </c>
      <c r="G231" s="91">
        <v>0</v>
      </c>
      <c r="H231" s="50">
        <v>0</v>
      </c>
      <c r="I231" s="50">
        <v>0</v>
      </c>
      <c r="J231" s="37"/>
      <c r="K231" s="49"/>
      <c r="L231" s="34"/>
      <c r="M231" s="38"/>
      <c r="N231" s="30"/>
      <c r="O231" s="30"/>
      <c r="P231" s="30"/>
      <c r="Q231" s="30"/>
      <c r="R231" s="30"/>
      <c r="S231" s="30"/>
    </row>
    <row r="232" spans="1:19" s="31" customFormat="1" ht="46.8">
      <c r="A232" s="47" t="s">
        <v>898</v>
      </c>
      <c r="B232" s="47"/>
      <c r="C232" s="241"/>
      <c r="D232" s="242" t="s">
        <v>747</v>
      </c>
      <c r="E232" s="47" t="s">
        <v>18</v>
      </c>
      <c r="F232" s="67">
        <v>1.87</v>
      </c>
      <c r="G232" s="91">
        <v>0</v>
      </c>
      <c r="H232" s="50">
        <v>0</v>
      </c>
      <c r="I232" s="50">
        <v>0</v>
      </c>
      <c r="J232" s="37"/>
      <c r="K232" s="49"/>
      <c r="L232" s="34"/>
      <c r="M232" s="38"/>
      <c r="N232" s="30"/>
      <c r="O232" s="30"/>
      <c r="P232" s="30"/>
      <c r="Q232" s="30"/>
      <c r="R232" s="30"/>
      <c r="S232" s="30"/>
    </row>
    <row r="233" spans="1:19" s="31" customFormat="1">
      <c r="A233" s="185"/>
      <c r="B233" s="186"/>
      <c r="C233" s="186"/>
      <c r="D233" s="187"/>
      <c r="E233" s="188"/>
      <c r="F233" s="189"/>
      <c r="G233" s="189"/>
      <c r="H233" s="191"/>
      <c r="I233" s="50"/>
      <c r="J233" s="37"/>
      <c r="K233" s="49"/>
      <c r="L233" s="34"/>
      <c r="M233" s="38"/>
      <c r="N233" s="30"/>
      <c r="O233" s="30"/>
      <c r="P233" s="30"/>
      <c r="Q233" s="30"/>
      <c r="R233" s="30"/>
      <c r="S233" s="30"/>
    </row>
    <row r="234" spans="1:19" s="31" customFormat="1">
      <c r="A234" s="57" t="s">
        <v>122</v>
      </c>
      <c r="B234" s="58"/>
      <c r="C234" s="58"/>
      <c r="D234" s="59" t="s">
        <v>488</v>
      </c>
      <c r="E234" s="58"/>
      <c r="F234" s="60"/>
      <c r="G234" s="60"/>
      <c r="H234" s="60"/>
      <c r="I234" s="60">
        <f>SUM(I235:I248)</f>
        <v>0</v>
      </c>
      <c r="J234" s="237" t="str">
        <f>A234</f>
        <v>15.0</v>
      </c>
      <c r="K234" s="49"/>
      <c r="L234" s="34"/>
      <c r="M234" s="38"/>
      <c r="N234" s="30"/>
      <c r="O234" s="30"/>
      <c r="P234" s="30"/>
      <c r="Q234" s="30"/>
      <c r="R234" s="30"/>
      <c r="S234" s="30"/>
    </row>
    <row r="235" spans="1:19" s="31" customFormat="1" ht="46.8">
      <c r="A235" s="47" t="s">
        <v>489</v>
      </c>
      <c r="B235" s="47"/>
      <c r="C235" s="241"/>
      <c r="D235" s="242" t="s">
        <v>748</v>
      </c>
      <c r="E235" s="47" t="s">
        <v>22</v>
      </c>
      <c r="F235" s="67">
        <v>6</v>
      </c>
      <c r="G235" s="91">
        <v>0</v>
      </c>
      <c r="H235" s="50">
        <v>0</v>
      </c>
      <c r="I235" s="50">
        <v>0</v>
      </c>
      <c r="J235" s="37"/>
      <c r="K235" s="49"/>
      <c r="L235" s="34"/>
      <c r="M235" s="38"/>
      <c r="N235" s="30"/>
      <c r="O235" s="30"/>
      <c r="P235" s="30"/>
      <c r="Q235" s="30"/>
      <c r="R235" s="30"/>
      <c r="S235" s="30"/>
    </row>
    <row r="236" spans="1:19" s="31" customFormat="1" ht="31.2">
      <c r="A236" s="47" t="s">
        <v>491</v>
      </c>
      <c r="B236" s="47"/>
      <c r="C236" s="241"/>
      <c r="D236" s="242" t="s">
        <v>749</v>
      </c>
      <c r="E236" s="47" t="s">
        <v>68</v>
      </c>
      <c r="F236" s="67">
        <v>6</v>
      </c>
      <c r="G236" s="91">
        <v>0</v>
      </c>
      <c r="H236" s="50">
        <v>0</v>
      </c>
      <c r="I236" s="50">
        <v>0</v>
      </c>
      <c r="J236" s="37"/>
      <c r="K236" s="49"/>
      <c r="L236" s="34"/>
      <c r="M236" s="38"/>
      <c r="N236" s="30"/>
      <c r="O236" s="30"/>
      <c r="P236" s="30"/>
      <c r="Q236" s="30"/>
      <c r="R236" s="30"/>
      <c r="S236" s="30"/>
    </row>
    <row r="237" spans="1:19" s="31" customFormat="1" ht="46.8">
      <c r="A237" s="47" t="s">
        <v>493</v>
      </c>
      <c r="B237" s="47"/>
      <c r="C237" s="241"/>
      <c r="D237" s="242" t="s">
        <v>750</v>
      </c>
      <c r="E237" s="47" t="s">
        <v>22</v>
      </c>
      <c r="F237" s="67">
        <v>6</v>
      </c>
      <c r="G237" s="91">
        <v>0</v>
      </c>
      <c r="H237" s="50">
        <v>0</v>
      </c>
      <c r="I237" s="50">
        <v>0</v>
      </c>
      <c r="J237" s="37"/>
      <c r="K237" s="49"/>
      <c r="L237" s="34"/>
      <c r="M237" s="38"/>
      <c r="N237" s="30"/>
      <c r="O237" s="30"/>
      <c r="P237" s="30"/>
      <c r="Q237" s="30"/>
      <c r="R237" s="30"/>
      <c r="S237" s="30"/>
    </row>
    <row r="238" spans="1:19" s="31" customFormat="1" ht="93.6">
      <c r="A238" s="47" t="s">
        <v>495</v>
      </c>
      <c r="B238" s="47"/>
      <c r="C238" s="241"/>
      <c r="D238" s="242" t="s">
        <v>751</v>
      </c>
      <c r="E238" s="47" t="s">
        <v>22</v>
      </c>
      <c r="F238" s="67">
        <v>2</v>
      </c>
      <c r="G238" s="91">
        <v>0</v>
      </c>
      <c r="H238" s="50">
        <v>0</v>
      </c>
      <c r="I238" s="50">
        <v>0</v>
      </c>
      <c r="J238" s="37"/>
      <c r="K238" s="49"/>
      <c r="L238" s="34"/>
      <c r="M238" s="38"/>
      <c r="N238" s="30"/>
      <c r="O238" s="30"/>
      <c r="P238" s="30"/>
      <c r="Q238" s="30"/>
      <c r="R238" s="30"/>
      <c r="S238" s="30"/>
    </row>
    <row r="239" spans="1:19" s="31" customFormat="1" ht="31.2">
      <c r="A239" s="47" t="s">
        <v>497</v>
      </c>
      <c r="B239" s="47"/>
      <c r="C239" s="241"/>
      <c r="D239" s="242" t="s">
        <v>752</v>
      </c>
      <c r="E239" s="47" t="s">
        <v>68</v>
      </c>
      <c r="F239" s="67">
        <v>2</v>
      </c>
      <c r="G239" s="91">
        <v>0</v>
      </c>
      <c r="H239" s="50">
        <v>0</v>
      </c>
      <c r="I239" s="50">
        <v>0</v>
      </c>
      <c r="J239" s="37"/>
      <c r="K239" s="49"/>
      <c r="L239" s="34"/>
      <c r="M239" s="38"/>
      <c r="N239" s="30"/>
      <c r="O239" s="30"/>
      <c r="P239" s="30"/>
      <c r="Q239" s="30"/>
      <c r="R239" s="30"/>
      <c r="S239" s="30"/>
    </row>
    <row r="240" spans="1:19" s="31" customFormat="1" ht="46.8">
      <c r="A240" s="47" t="s">
        <v>499</v>
      </c>
      <c r="B240" s="47"/>
      <c r="C240" s="241"/>
      <c r="D240" s="242" t="s">
        <v>753</v>
      </c>
      <c r="E240" s="47" t="s">
        <v>22</v>
      </c>
      <c r="F240" s="67">
        <v>8</v>
      </c>
      <c r="G240" s="91">
        <v>0</v>
      </c>
      <c r="H240" s="50">
        <v>0</v>
      </c>
      <c r="I240" s="50">
        <v>0</v>
      </c>
      <c r="J240" s="37"/>
      <c r="K240" s="49"/>
      <c r="L240" s="34"/>
      <c r="M240" s="38"/>
      <c r="N240" s="30"/>
      <c r="O240" s="30"/>
      <c r="P240" s="30"/>
      <c r="Q240" s="30"/>
      <c r="R240" s="30"/>
      <c r="S240" s="30"/>
    </row>
    <row r="241" spans="1:19" s="31" customFormat="1" ht="46.8">
      <c r="A241" s="47" t="s">
        <v>501</v>
      </c>
      <c r="B241" s="47"/>
      <c r="C241" s="241"/>
      <c r="D241" s="242" t="s">
        <v>754</v>
      </c>
      <c r="E241" s="47" t="s">
        <v>22</v>
      </c>
      <c r="F241" s="67">
        <v>2</v>
      </c>
      <c r="G241" s="91">
        <v>0</v>
      </c>
      <c r="H241" s="50">
        <v>0</v>
      </c>
      <c r="I241" s="50">
        <v>0</v>
      </c>
      <c r="J241" s="37"/>
      <c r="K241" s="49"/>
      <c r="L241" s="34"/>
      <c r="M241" s="38"/>
      <c r="N241" s="30"/>
      <c r="O241" s="30"/>
      <c r="P241" s="30"/>
      <c r="Q241" s="30"/>
      <c r="R241" s="30"/>
      <c r="S241" s="30"/>
    </row>
    <row r="242" spans="1:19" s="31" customFormat="1" ht="46.8">
      <c r="A242" s="47" t="s">
        <v>503</v>
      </c>
      <c r="B242" s="47"/>
      <c r="C242" s="241"/>
      <c r="D242" s="242" t="s">
        <v>755</v>
      </c>
      <c r="E242" s="47" t="s">
        <v>22</v>
      </c>
      <c r="F242" s="67">
        <v>6</v>
      </c>
      <c r="G242" s="91">
        <v>0</v>
      </c>
      <c r="H242" s="50">
        <v>0</v>
      </c>
      <c r="I242" s="50">
        <v>0</v>
      </c>
      <c r="J242" s="37"/>
      <c r="K242" s="49"/>
      <c r="L242" s="34"/>
      <c r="M242" s="38"/>
      <c r="N242" s="30"/>
      <c r="O242" s="30"/>
      <c r="P242" s="30"/>
      <c r="Q242" s="30"/>
      <c r="R242" s="30"/>
      <c r="S242" s="30"/>
    </row>
    <row r="243" spans="1:19" s="31" customFormat="1" ht="31.2">
      <c r="A243" s="47" t="s">
        <v>505</v>
      </c>
      <c r="B243" s="47"/>
      <c r="C243" s="241"/>
      <c r="D243" s="242" t="s">
        <v>756</v>
      </c>
      <c r="E243" s="47" t="s">
        <v>22</v>
      </c>
      <c r="F243" s="67">
        <v>6</v>
      </c>
      <c r="G243" s="91">
        <v>0</v>
      </c>
      <c r="H243" s="50">
        <v>0</v>
      </c>
      <c r="I243" s="50">
        <v>0</v>
      </c>
      <c r="J243" s="37"/>
      <c r="K243" s="49"/>
      <c r="L243" s="34"/>
      <c r="M243" s="38"/>
      <c r="N243" s="30"/>
      <c r="O243" s="30"/>
      <c r="P243" s="30"/>
      <c r="Q243" s="30"/>
      <c r="R243" s="30"/>
      <c r="S243" s="30"/>
    </row>
    <row r="244" spans="1:19" s="31" customFormat="1" ht="31.2">
      <c r="A244" s="47" t="s">
        <v>507</v>
      </c>
      <c r="B244" s="47"/>
      <c r="C244" s="241"/>
      <c r="D244" s="242" t="s">
        <v>757</v>
      </c>
      <c r="E244" s="47" t="s">
        <v>22</v>
      </c>
      <c r="F244" s="67">
        <v>4</v>
      </c>
      <c r="G244" s="91">
        <v>0</v>
      </c>
      <c r="H244" s="50">
        <v>0</v>
      </c>
      <c r="I244" s="50">
        <v>0</v>
      </c>
      <c r="J244" s="37"/>
      <c r="K244" s="49"/>
      <c r="L244" s="34"/>
      <c r="M244" s="38"/>
      <c r="N244" s="30"/>
      <c r="O244" s="30"/>
      <c r="P244" s="30"/>
      <c r="Q244" s="30"/>
      <c r="R244" s="30"/>
      <c r="S244" s="30"/>
    </row>
    <row r="245" spans="1:19" s="31" customFormat="1" ht="31.2">
      <c r="A245" s="47" t="s">
        <v>509</v>
      </c>
      <c r="B245" s="47"/>
      <c r="C245" s="241"/>
      <c r="D245" s="242" t="s">
        <v>758</v>
      </c>
      <c r="E245" s="47" t="s">
        <v>22</v>
      </c>
      <c r="F245" s="67">
        <v>4</v>
      </c>
      <c r="G245" s="91">
        <v>0</v>
      </c>
      <c r="H245" s="50">
        <v>0</v>
      </c>
      <c r="I245" s="50">
        <v>0</v>
      </c>
      <c r="J245" s="37"/>
      <c r="K245" s="49"/>
      <c r="L245" s="34"/>
      <c r="M245" s="38"/>
      <c r="N245" s="30"/>
      <c r="O245" s="30"/>
      <c r="P245" s="30"/>
      <c r="Q245" s="30"/>
      <c r="R245" s="30"/>
      <c r="S245" s="30"/>
    </row>
    <row r="246" spans="1:19" s="31" customFormat="1" ht="31.2">
      <c r="A246" s="47" t="s">
        <v>511</v>
      </c>
      <c r="B246" s="47"/>
      <c r="C246" s="241"/>
      <c r="D246" s="242" t="s">
        <v>759</v>
      </c>
      <c r="E246" s="47" t="s">
        <v>22</v>
      </c>
      <c r="F246" s="67">
        <v>6</v>
      </c>
      <c r="G246" s="91">
        <v>0</v>
      </c>
      <c r="H246" s="50">
        <v>0</v>
      </c>
      <c r="I246" s="50">
        <v>0</v>
      </c>
      <c r="J246" s="37"/>
      <c r="K246" s="49"/>
      <c r="L246" s="34"/>
      <c r="M246" s="38"/>
      <c r="N246" s="30"/>
      <c r="O246" s="30"/>
      <c r="P246" s="30"/>
      <c r="Q246" s="30"/>
      <c r="R246" s="30"/>
      <c r="S246" s="30"/>
    </row>
    <row r="247" spans="1:19" s="31" customFormat="1" ht="46.8">
      <c r="A247" s="47" t="s">
        <v>513</v>
      </c>
      <c r="B247" s="47"/>
      <c r="C247" s="241"/>
      <c r="D247" s="242" t="s">
        <v>760</v>
      </c>
      <c r="E247" s="47" t="s">
        <v>22</v>
      </c>
      <c r="F247" s="67">
        <v>2</v>
      </c>
      <c r="G247" s="91">
        <v>0</v>
      </c>
      <c r="H247" s="50">
        <v>0</v>
      </c>
      <c r="I247" s="50">
        <v>0</v>
      </c>
      <c r="J247" s="37"/>
      <c r="K247" s="49"/>
      <c r="L247" s="34"/>
      <c r="M247" s="38"/>
      <c r="N247" s="30"/>
      <c r="O247" s="30"/>
      <c r="P247" s="30"/>
      <c r="Q247" s="30"/>
      <c r="R247" s="30"/>
      <c r="S247" s="30"/>
    </row>
    <row r="248" spans="1:19" s="31" customFormat="1">
      <c r="A248" s="185"/>
      <c r="B248" s="186"/>
      <c r="C248" s="186"/>
      <c r="D248" s="187"/>
      <c r="E248" s="188"/>
      <c r="F248" s="189"/>
      <c r="G248" s="189"/>
      <c r="H248" s="191"/>
      <c r="I248" s="50"/>
      <c r="J248" s="37"/>
      <c r="K248" s="49"/>
      <c r="L248" s="34"/>
      <c r="M248" s="38"/>
      <c r="N248" s="30"/>
      <c r="O248" s="30"/>
      <c r="P248" s="30"/>
      <c r="Q248" s="30"/>
      <c r="R248" s="30"/>
      <c r="S248" s="30"/>
    </row>
    <row r="249" spans="1:19" s="31" customFormat="1">
      <c r="A249" s="57" t="s">
        <v>123</v>
      </c>
      <c r="B249" s="58"/>
      <c r="C249" s="58"/>
      <c r="D249" s="59" t="s">
        <v>515</v>
      </c>
      <c r="E249" s="58"/>
      <c r="F249" s="60"/>
      <c r="G249" s="60"/>
      <c r="H249" s="60"/>
      <c r="I249" s="60">
        <f>SUM(I250:I254)</f>
        <v>0</v>
      </c>
      <c r="J249" s="237" t="str">
        <f>A249</f>
        <v>16.0</v>
      </c>
      <c r="K249" s="49"/>
      <c r="L249" s="34"/>
      <c r="M249" s="38"/>
      <c r="N249" s="30"/>
      <c r="O249" s="30"/>
      <c r="P249" s="30"/>
      <c r="Q249" s="30"/>
      <c r="R249" s="30"/>
      <c r="S249" s="30"/>
    </row>
    <row r="250" spans="1:19" s="31" customFormat="1" ht="46.8">
      <c r="A250" s="47" t="s">
        <v>516</v>
      </c>
      <c r="B250" s="47"/>
      <c r="C250" s="241"/>
      <c r="D250" s="242" t="s">
        <v>761</v>
      </c>
      <c r="E250" s="47" t="s">
        <v>22</v>
      </c>
      <c r="F250" s="67">
        <v>2</v>
      </c>
      <c r="G250" s="91">
        <v>0</v>
      </c>
      <c r="H250" s="50">
        <v>0</v>
      </c>
      <c r="I250" s="50">
        <v>0</v>
      </c>
      <c r="J250" s="37"/>
      <c r="K250" s="49"/>
      <c r="L250" s="34"/>
      <c r="M250" s="38"/>
      <c r="N250" s="30"/>
      <c r="O250" s="30"/>
      <c r="P250" s="30"/>
      <c r="Q250" s="30"/>
      <c r="R250" s="30"/>
      <c r="S250" s="30"/>
    </row>
    <row r="251" spans="1:19" s="31" customFormat="1" ht="46.8">
      <c r="A251" s="47" t="s">
        <v>518</v>
      </c>
      <c r="B251" s="47"/>
      <c r="C251" s="241"/>
      <c r="D251" s="242" t="s">
        <v>762</v>
      </c>
      <c r="E251" s="47" t="s">
        <v>22</v>
      </c>
      <c r="F251" s="67">
        <v>2</v>
      </c>
      <c r="G251" s="91">
        <v>0</v>
      </c>
      <c r="H251" s="50">
        <v>0</v>
      </c>
      <c r="I251" s="50">
        <v>0</v>
      </c>
      <c r="J251" s="37"/>
      <c r="K251" s="49"/>
      <c r="L251" s="34"/>
      <c r="M251" s="38"/>
      <c r="N251" s="30"/>
      <c r="O251" s="30"/>
      <c r="P251" s="30"/>
      <c r="Q251" s="30"/>
      <c r="R251" s="30"/>
      <c r="S251" s="30"/>
    </row>
    <row r="252" spans="1:19" s="31" customFormat="1" ht="62.4">
      <c r="A252" s="47" t="s">
        <v>520</v>
      </c>
      <c r="B252" s="47"/>
      <c r="C252" s="241"/>
      <c r="D252" s="242" t="s">
        <v>763</v>
      </c>
      <c r="E252" s="47" t="s">
        <v>68</v>
      </c>
      <c r="F252" s="67">
        <v>2</v>
      </c>
      <c r="G252" s="91">
        <v>0</v>
      </c>
      <c r="H252" s="50">
        <v>0</v>
      </c>
      <c r="I252" s="50">
        <v>0</v>
      </c>
      <c r="J252" s="37"/>
      <c r="K252" s="49"/>
      <c r="L252" s="34"/>
      <c r="M252" s="38"/>
      <c r="N252" s="30"/>
      <c r="O252" s="30"/>
      <c r="P252" s="30"/>
      <c r="Q252" s="30"/>
      <c r="R252" s="30"/>
      <c r="S252" s="30"/>
    </row>
    <row r="253" spans="1:19" s="31" customFormat="1" ht="62.4">
      <c r="A253" s="47" t="s">
        <v>521</v>
      </c>
      <c r="B253" s="47"/>
      <c r="C253" s="241"/>
      <c r="D253" s="242" t="s">
        <v>763</v>
      </c>
      <c r="E253" s="47" t="s">
        <v>68</v>
      </c>
      <c r="F253" s="67">
        <v>2</v>
      </c>
      <c r="G253" s="91">
        <v>0</v>
      </c>
      <c r="H253" s="50">
        <v>0</v>
      </c>
      <c r="I253" s="50">
        <v>0</v>
      </c>
      <c r="J253" s="37"/>
      <c r="K253" s="49"/>
      <c r="L253" s="34"/>
      <c r="M253" s="38"/>
      <c r="N253" s="30"/>
      <c r="O253" s="30"/>
      <c r="P253" s="30"/>
      <c r="Q253" s="30"/>
      <c r="R253" s="30"/>
      <c r="S253" s="30"/>
    </row>
    <row r="254" spans="1:19" s="31" customFormat="1">
      <c r="A254" s="185"/>
      <c r="B254" s="186"/>
      <c r="C254" s="186"/>
      <c r="D254" s="187"/>
      <c r="E254" s="188"/>
      <c r="F254" s="189"/>
      <c r="G254" s="189"/>
      <c r="H254" s="191"/>
      <c r="I254" s="50"/>
      <c r="J254" s="37"/>
      <c r="K254" s="49"/>
      <c r="L254" s="34"/>
      <c r="M254" s="38"/>
      <c r="N254" s="30"/>
      <c r="O254" s="30"/>
      <c r="P254" s="30"/>
      <c r="Q254" s="30"/>
      <c r="R254" s="30"/>
      <c r="S254" s="30"/>
    </row>
    <row r="255" spans="1:19" s="31" customFormat="1">
      <c r="A255" s="57" t="s">
        <v>124</v>
      </c>
      <c r="B255" s="58"/>
      <c r="C255" s="58"/>
      <c r="D255" s="59" t="s">
        <v>238</v>
      </c>
      <c r="E255" s="58"/>
      <c r="F255" s="60"/>
      <c r="G255" s="60"/>
      <c r="H255" s="60"/>
      <c r="I255" s="60">
        <f>SUM(I257:I300)/2</f>
        <v>0</v>
      </c>
      <c r="J255" s="237" t="str">
        <f>A255</f>
        <v>17.0</v>
      </c>
      <c r="K255" s="49"/>
      <c r="L255" s="34"/>
      <c r="M255" s="38"/>
      <c r="N255" s="30"/>
      <c r="O255" s="30"/>
      <c r="P255" s="30"/>
      <c r="Q255" s="30"/>
      <c r="R255" s="30"/>
      <c r="S255" s="30"/>
    </row>
    <row r="256" spans="1:19" s="31" customFormat="1">
      <c r="A256" s="185"/>
      <c r="B256" s="186"/>
      <c r="C256" s="186"/>
      <c r="D256" s="187"/>
      <c r="E256" s="188"/>
      <c r="F256" s="189"/>
      <c r="G256" s="189"/>
      <c r="H256" s="191"/>
      <c r="I256" s="50"/>
      <c r="J256" s="37"/>
      <c r="K256" s="49"/>
      <c r="L256" s="34"/>
      <c r="M256" s="38"/>
      <c r="N256" s="30"/>
      <c r="O256" s="30"/>
      <c r="P256" s="30"/>
      <c r="Q256" s="30"/>
      <c r="R256" s="30"/>
      <c r="S256" s="30"/>
    </row>
    <row r="257" spans="1:19" s="31" customFormat="1">
      <c r="A257" s="81" t="s">
        <v>524</v>
      </c>
      <c r="B257" s="82"/>
      <c r="C257" s="82"/>
      <c r="D257" s="87" t="s">
        <v>239</v>
      </c>
      <c r="E257" s="82"/>
      <c r="F257" s="83"/>
      <c r="G257" s="83"/>
      <c r="H257" s="83"/>
      <c r="I257" s="83">
        <f>SUM(I258:I266)</f>
        <v>0</v>
      </c>
      <c r="J257" s="37"/>
      <c r="K257" s="49"/>
      <c r="L257" s="34"/>
      <c r="M257" s="38"/>
      <c r="N257" s="30"/>
      <c r="O257" s="30"/>
      <c r="P257" s="30"/>
      <c r="Q257" s="30"/>
      <c r="R257" s="30"/>
      <c r="S257" s="30"/>
    </row>
    <row r="258" spans="1:19" s="31" customFormat="1" ht="78">
      <c r="A258" s="47" t="s">
        <v>525</v>
      </c>
      <c r="B258" s="47"/>
      <c r="C258" s="241"/>
      <c r="D258" s="242" t="s">
        <v>200</v>
      </c>
      <c r="E258" s="47" t="s">
        <v>22</v>
      </c>
      <c r="F258" s="67">
        <v>1</v>
      </c>
      <c r="G258" s="91">
        <v>0</v>
      </c>
      <c r="H258" s="50">
        <v>0</v>
      </c>
      <c r="I258" s="50">
        <v>0</v>
      </c>
      <c r="J258" s="37"/>
      <c r="K258" s="49"/>
      <c r="L258" s="34"/>
      <c r="M258" s="38"/>
      <c r="N258" s="30"/>
      <c r="O258" s="30"/>
      <c r="P258" s="30"/>
      <c r="Q258" s="30"/>
      <c r="R258" s="30"/>
      <c r="S258" s="30"/>
    </row>
    <row r="259" spans="1:19" s="31" customFormat="1" ht="78">
      <c r="A259" s="47" t="s">
        <v>527</v>
      </c>
      <c r="B259" s="47"/>
      <c r="C259" s="241"/>
      <c r="D259" s="242" t="s">
        <v>764</v>
      </c>
      <c r="E259" s="47" t="s">
        <v>22</v>
      </c>
      <c r="F259" s="67">
        <v>1</v>
      </c>
      <c r="G259" s="91">
        <v>0</v>
      </c>
      <c r="H259" s="50">
        <v>0</v>
      </c>
      <c r="I259" s="50">
        <v>0</v>
      </c>
      <c r="J259" s="37"/>
      <c r="K259" s="49"/>
      <c r="L259" s="34"/>
      <c r="M259" s="38"/>
      <c r="N259" s="30"/>
      <c r="O259" s="30"/>
      <c r="P259" s="30"/>
      <c r="Q259" s="30"/>
      <c r="R259" s="30"/>
      <c r="S259" s="30"/>
    </row>
    <row r="260" spans="1:19" s="31" customFormat="1" ht="46.8">
      <c r="A260" s="47" t="s">
        <v>529</v>
      </c>
      <c r="B260" s="47"/>
      <c r="C260" s="241"/>
      <c r="D260" s="242" t="s">
        <v>195</v>
      </c>
      <c r="E260" s="47" t="s">
        <v>22</v>
      </c>
      <c r="F260" s="67">
        <v>7</v>
      </c>
      <c r="G260" s="91">
        <v>0</v>
      </c>
      <c r="H260" s="50">
        <v>0</v>
      </c>
      <c r="I260" s="50">
        <v>0</v>
      </c>
      <c r="J260" s="37"/>
      <c r="K260" s="49"/>
      <c r="L260" s="34"/>
      <c r="M260" s="38"/>
      <c r="N260" s="30"/>
      <c r="O260" s="30"/>
      <c r="P260" s="30"/>
      <c r="Q260" s="30"/>
      <c r="R260" s="30"/>
      <c r="S260" s="30"/>
    </row>
    <row r="261" spans="1:19" s="31" customFormat="1" ht="46.8">
      <c r="A261" s="47" t="s">
        <v>530</v>
      </c>
      <c r="B261" s="47"/>
      <c r="C261" s="241"/>
      <c r="D261" s="242" t="s">
        <v>240</v>
      </c>
      <c r="E261" s="47" t="s">
        <v>22</v>
      </c>
      <c r="F261" s="67">
        <v>5</v>
      </c>
      <c r="G261" s="91">
        <v>0</v>
      </c>
      <c r="H261" s="50">
        <v>0</v>
      </c>
      <c r="I261" s="50">
        <v>0</v>
      </c>
      <c r="J261" s="37"/>
      <c r="K261" s="49"/>
      <c r="L261" s="34"/>
      <c r="M261" s="38"/>
      <c r="N261" s="30"/>
      <c r="O261" s="30"/>
      <c r="P261" s="30"/>
      <c r="Q261" s="30"/>
      <c r="R261" s="30"/>
      <c r="S261" s="30"/>
    </row>
    <row r="262" spans="1:19" s="31" customFormat="1" ht="46.8">
      <c r="A262" s="47" t="s">
        <v>532</v>
      </c>
      <c r="B262" s="47"/>
      <c r="C262" s="241"/>
      <c r="D262" s="242" t="s">
        <v>241</v>
      </c>
      <c r="E262" s="47" t="s">
        <v>22</v>
      </c>
      <c r="F262" s="67">
        <v>8</v>
      </c>
      <c r="G262" s="91">
        <v>0</v>
      </c>
      <c r="H262" s="50">
        <v>0</v>
      </c>
      <c r="I262" s="50">
        <v>0</v>
      </c>
      <c r="J262" s="37"/>
      <c r="K262" s="49"/>
      <c r="L262" s="34"/>
      <c r="M262" s="38"/>
      <c r="N262" s="30"/>
      <c r="O262" s="30"/>
      <c r="P262" s="30"/>
      <c r="Q262" s="30"/>
      <c r="R262" s="30"/>
      <c r="S262" s="30"/>
    </row>
    <row r="263" spans="1:19" s="31" customFormat="1" ht="46.8">
      <c r="A263" s="47" t="s">
        <v>534</v>
      </c>
      <c r="B263" s="47"/>
      <c r="C263" s="241"/>
      <c r="D263" s="242" t="s">
        <v>899</v>
      </c>
      <c r="E263" s="47" t="s">
        <v>22</v>
      </c>
      <c r="F263" s="67">
        <v>2</v>
      </c>
      <c r="G263" s="91">
        <v>0</v>
      </c>
      <c r="H263" s="50">
        <v>0</v>
      </c>
      <c r="I263" s="50">
        <v>0</v>
      </c>
      <c r="J263" s="37"/>
      <c r="K263" s="49"/>
      <c r="L263" s="34"/>
      <c r="M263" s="38"/>
      <c r="N263" s="30"/>
      <c r="O263" s="30"/>
      <c r="P263" s="30"/>
      <c r="Q263" s="30"/>
      <c r="R263" s="30"/>
      <c r="S263" s="30"/>
    </row>
    <row r="264" spans="1:19" s="31" customFormat="1" ht="31.2">
      <c r="A264" s="47" t="s">
        <v>536</v>
      </c>
      <c r="B264" s="47"/>
      <c r="C264" s="241"/>
      <c r="D264" s="242" t="s">
        <v>900</v>
      </c>
      <c r="E264" s="47" t="s">
        <v>22</v>
      </c>
      <c r="F264" s="67">
        <v>1</v>
      </c>
      <c r="G264" s="91">
        <v>0</v>
      </c>
      <c r="H264" s="50">
        <v>0</v>
      </c>
      <c r="I264" s="50">
        <v>0</v>
      </c>
      <c r="J264" s="37"/>
      <c r="K264" s="49"/>
      <c r="L264" s="34"/>
      <c r="M264" s="38"/>
      <c r="N264" s="30"/>
      <c r="O264" s="30"/>
      <c r="P264" s="30"/>
      <c r="Q264" s="30"/>
      <c r="R264" s="30"/>
      <c r="S264" s="30"/>
    </row>
    <row r="265" spans="1:19" s="31" customFormat="1" ht="46.8">
      <c r="A265" s="47" t="s">
        <v>538</v>
      </c>
      <c r="B265" s="47"/>
      <c r="C265" s="241"/>
      <c r="D265" s="242" t="s">
        <v>765</v>
      </c>
      <c r="E265" s="47" t="s">
        <v>68</v>
      </c>
      <c r="F265" s="67">
        <v>4</v>
      </c>
      <c r="G265" s="91">
        <v>0</v>
      </c>
      <c r="H265" s="50">
        <v>0</v>
      </c>
      <c r="I265" s="50">
        <v>0</v>
      </c>
      <c r="J265" s="37"/>
      <c r="K265" s="49"/>
      <c r="L265" s="34"/>
      <c r="M265" s="38"/>
      <c r="N265" s="30"/>
      <c r="O265" s="30"/>
      <c r="P265" s="30"/>
      <c r="Q265" s="30"/>
      <c r="R265" s="30"/>
      <c r="S265" s="30"/>
    </row>
    <row r="266" spans="1:19" s="31" customFormat="1">
      <c r="A266" s="185"/>
      <c r="B266" s="186"/>
      <c r="C266" s="186"/>
      <c r="D266" s="187"/>
      <c r="E266" s="188"/>
      <c r="F266" s="189"/>
      <c r="G266" s="189"/>
      <c r="H266" s="191"/>
      <c r="I266" s="50"/>
      <c r="J266" s="37"/>
      <c r="K266" s="49"/>
      <c r="L266" s="34"/>
      <c r="M266" s="38"/>
      <c r="N266" s="30"/>
      <c r="O266" s="30"/>
      <c r="P266" s="30"/>
      <c r="Q266" s="30"/>
      <c r="R266" s="30"/>
      <c r="S266" s="30"/>
    </row>
    <row r="267" spans="1:19" s="31" customFormat="1">
      <c r="A267" s="81" t="s">
        <v>541</v>
      </c>
      <c r="B267" s="82"/>
      <c r="C267" s="82"/>
      <c r="D267" s="87" t="s">
        <v>242</v>
      </c>
      <c r="E267" s="82"/>
      <c r="F267" s="83"/>
      <c r="G267" s="83"/>
      <c r="H267" s="83"/>
      <c r="I267" s="83">
        <f>SUM(I268:I286)</f>
        <v>0</v>
      </c>
      <c r="J267" s="37"/>
      <c r="K267" s="49"/>
      <c r="L267" s="34"/>
      <c r="M267" s="38"/>
      <c r="N267" s="30"/>
      <c r="O267" s="30"/>
      <c r="P267" s="30"/>
      <c r="Q267" s="30"/>
      <c r="R267" s="30"/>
      <c r="S267" s="30"/>
    </row>
    <row r="268" spans="1:19" s="31" customFormat="1" ht="62.4">
      <c r="A268" s="47" t="s">
        <v>542</v>
      </c>
      <c r="B268" s="47"/>
      <c r="C268" s="241"/>
      <c r="D268" s="242" t="s">
        <v>766</v>
      </c>
      <c r="E268" s="47" t="s">
        <v>16</v>
      </c>
      <c r="F268" s="67">
        <v>28</v>
      </c>
      <c r="G268" s="91">
        <v>0</v>
      </c>
      <c r="H268" s="50">
        <v>0</v>
      </c>
      <c r="I268" s="50">
        <v>0</v>
      </c>
      <c r="J268" s="37"/>
      <c r="K268" s="49"/>
      <c r="L268" s="34"/>
      <c r="M268" s="38"/>
      <c r="N268" s="30"/>
      <c r="O268" s="30"/>
      <c r="P268" s="30"/>
      <c r="Q268" s="30"/>
      <c r="R268" s="30"/>
      <c r="S268" s="30"/>
    </row>
    <row r="269" spans="1:19" s="31" customFormat="1" ht="62.4">
      <c r="A269" s="47" t="s">
        <v>544</v>
      </c>
      <c r="B269" s="47"/>
      <c r="C269" s="241"/>
      <c r="D269" s="242" t="s">
        <v>767</v>
      </c>
      <c r="E269" s="47" t="s">
        <v>16</v>
      </c>
      <c r="F269" s="67">
        <v>18</v>
      </c>
      <c r="G269" s="91">
        <v>0</v>
      </c>
      <c r="H269" s="50">
        <v>0</v>
      </c>
      <c r="I269" s="50">
        <v>0</v>
      </c>
      <c r="J269" s="37"/>
      <c r="K269" s="49"/>
      <c r="L269" s="34"/>
      <c r="M269" s="38"/>
      <c r="N269" s="30"/>
      <c r="O269" s="30"/>
      <c r="P269" s="30"/>
      <c r="Q269" s="30"/>
      <c r="R269" s="30"/>
      <c r="S269" s="30"/>
    </row>
    <row r="270" spans="1:19" s="31" customFormat="1" ht="62.4">
      <c r="A270" s="47" t="s">
        <v>546</v>
      </c>
      <c r="B270" s="47"/>
      <c r="C270" s="241"/>
      <c r="D270" s="242" t="s">
        <v>768</v>
      </c>
      <c r="E270" s="47" t="s">
        <v>16</v>
      </c>
      <c r="F270" s="67">
        <v>18</v>
      </c>
      <c r="G270" s="91">
        <v>0</v>
      </c>
      <c r="H270" s="50">
        <v>0</v>
      </c>
      <c r="I270" s="50">
        <v>0</v>
      </c>
      <c r="J270" s="37"/>
      <c r="K270" s="49"/>
      <c r="L270" s="34"/>
      <c r="M270" s="38"/>
      <c r="N270" s="30"/>
      <c r="O270" s="30"/>
      <c r="P270" s="30"/>
      <c r="Q270" s="30"/>
      <c r="R270" s="30"/>
      <c r="S270" s="30"/>
    </row>
    <row r="271" spans="1:19" s="31" customFormat="1" ht="62.4">
      <c r="A271" s="47" t="s">
        <v>548</v>
      </c>
      <c r="B271" s="47"/>
      <c r="C271" s="241"/>
      <c r="D271" s="242" t="s">
        <v>769</v>
      </c>
      <c r="E271" s="47" t="s">
        <v>16</v>
      </c>
      <c r="F271" s="67">
        <v>82</v>
      </c>
      <c r="G271" s="91">
        <v>0</v>
      </c>
      <c r="H271" s="50">
        <v>0</v>
      </c>
      <c r="I271" s="50">
        <v>0</v>
      </c>
      <c r="J271" s="37"/>
      <c r="K271" s="49"/>
      <c r="L271" s="34"/>
      <c r="M271" s="38"/>
      <c r="N271" s="30"/>
      <c r="O271" s="30"/>
      <c r="P271" s="30"/>
      <c r="Q271" s="30"/>
      <c r="R271" s="30"/>
      <c r="S271" s="30"/>
    </row>
    <row r="272" spans="1:19" s="31" customFormat="1" ht="62.4">
      <c r="A272" s="47" t="s">
        <v>550</v>
      </c>
      <c r="B272" s="47"/>
      <c r="C272" s="241"/>
      <c r="D272" s="242" t="s">
        <v>770</v>
      </c>
      <c r="E272" s="47" t="s">
        <v>16</v>
      </c>
      <c r="F272" s="67">
        <v>13</v>
      </c>
      <c r="G272" s="91">
        <v>0</v>
      </c>
      <c r="H272" s="50">
        <v>0</v>
      </c>
      <c r="I272" s="50">
        <v>0</v>
      </c>
      <c r="J272" s="37"/>
      <c r="K272" s="49"/>
      <c r="L272" s="34"/>
      <c r="M272" s="38"/>
      <c r="N272" s="30"/>
      <c r="O272" s="30"/>
      <c r="P272" s="30"/>
      <c r="Q272" s="30"/>
      <c r="R272" s="30"/>
      <c r="S272" s="30"/>
    </row>
    <row r="273" spans="1:19" s="31" customFormat="1" ht="62.4">
      <c r="A273" s="47" t="s">
        <v>552</v>
      </c>
      <c r="B273" s="47"/>
      <c r="C273" s="241"/>
      <c r="D273" s="242" t="s">
        <v>768</v>
      </c>
      <c r="E273" s="47" t="s">
        <v>16</v>
      </c>
      <c r="F273" s="67">
        <v>30</v>
      </c>
      <c r="G273" s="91">
        <v>0</v>
      </c>
      <c r="H273" s="50">
        <v>0</v>
      </c>
      <c r="I273" s="50">
        <v>0</v>
      </c>
      <c r="J273" s="37"/>
      <c r="K273" s="49"/>
      <c r="L273" s="34"/>
      <c r="M273" s="38"/>
      <c r="N273" s="30"/>
      <c r="O273" s="30"/>
      <c r="P273" s="30"/>
      <c r="Q273" s="30"/>
      <c r="R273" s="30"/>
      <c r="S273" s="30"/>
    </row>
    <row r="274" spans="1:19" s="31" customFormat="1" ht="62.4">
      <c r="A274" s="47" t="s">
        <v>554</v>
      </c>
      <c r="B274" s="47"/>
      <c r="C274" s="241"/>
      <c r="D274" s="242" t="s">
        <v>771</v>
      </c>
      <c r="E274" s="47" t="s">
        <v>22</v>
      </c>
      <c r="F274" s="67">
        <v>5</v>
      </c>
      <c r="G274" s="91">
        <v>0</v>
      </c>
      <c r="H274" s="50">
        <v>0</v>
      </c>
      <c r="I274" s="50">
        <v>0</v>
      </c>
      <c r="J274" s="37"/>
      <c r="K274" s="49"/>
      <c r="L274" s="34"/>
      <c r="M274" s="38"/>
      <c r="N274" s="30"/>
      <c r="O274" s="30"/>
      <c r="P274" s="30"/>
      <c r="Q274" s="30"/>
      <c r="R274" s="30"/>
      <c r="S274" s="30"/>
    </row>
    <row r="275" spans="1:19" s="31" customFormat="1" ht="46.8">
      <c r="A275" s="47" t="s">
        <v>556</v>
      </c>
      <c r="B275" s="47"/>
      <c r="C275" s="241"/>
      <c r="D275" s="242" t="s">
        <v>772</v>
      </c>
      <c r="E275" s="47" t="s">
        <v>22</v>
      </c>
      <c r="F275" s="67">
        <v>5</v>
      </c>
      <c r="G275" s="91">
        <v>0</v>
      </c>
      <c r="H275" s="50">
        <v>0</v>
      </c>
      <c r="I275" s="50">
        <v>0</v>
      </c>
      <c r="J275" s="37"/>
      <c r="K275" s="49"/>
      <c r="L275" s="34"/>
      <c r="M275" s="38"/>
      <c r="N275" s="30"/>
      <c r="O275" s="30"/>
      <c r="P275" s="30"/>
      <c r="Q275" s="30"/>
      <c r="R275" s="30"/>
      <c r="S275" s="30"/>
    </row>
    <row r="276" spans="1:19" s="31" customFormat="1" ht="46.8">
      <c r="A276" s="47" t="s">
        <v>558</v>
      </c>
      <c r="B276" s="47"/>
      <c r="C276" s="241"/>
      <c r="D276" s="242" t="s">
        <v>243</v>
      </c>
      <c r="E276" s="47" t="s">
        <v>22</v>
      </c>
      <c r="F276" s="67">
        <v>4</v>
      </c>
      <c r="G276" s="91">
        <v>0</v>
      </c>
      <c r="H276" s="50">
        <v>0</v>
      </c>
      <c r="I276" s="50">
        <v>0</v>
      </c>
      <c r="J276" s="37"/>
      <c r="K276" s="49"/>
      <c r="L276" s="34"/>
      <c r="M276" s="38"/>
      <c r="N276" s="30"/>
      <c r="O276" s="30"/>
      <c r="P276" s="30"/>
      <c r="Q276" s="30"/>
      <c r="R276" s="30"/>
      <c r="S276" s="30"/>
    </row>
    <row r="277" spans="1:19" s="31" customFormat="1" ht="46.8">
      <c r="A277" s="47" t="s">
        <v>560</v>
      </c>
      <c r="B277" s="47"/>
      <c r="C277" s="241"/>
      <c r="D277" s="242" t="s">
        <v>244</v>
      </c>
      <c r="E277" s="47" t="s">
        <v>22</v>
      </c>
      <c r="F277" s="67">
        <v>1</v>
      </c>
      <c r="G277" s="91">
        <v>0</v>
      </c>
      <c r="H277" s="50">
        <v>0</v>
      </c>
      <c r="I277" s="50">
        <v>0</v>
      </c>
      <c r="J277" s="37"/>
      <c r="K277" s="49"/>
      <c r="L277" s="34"/>
      <c r="M277" s="38"/>
      <c r="N277" s="30"/>
      <c r="O277" s="30"/>
      <c r="P277" s="30"/>
      <c r="Q277" s="30"/>
      <c r="R277" s="30"/>
      <c r="S277" s="30"/>
    </row>
    <row r="278" spans="1:19" s="31" customFormat="1" ht="46.8">
      <c r="A278" s="47" t="s">
        <v>562</v>
      </c>
      <c r="B278" s="47"/>
      <c r="C278" s="241"/>
      <c r="D278" s="242" t="s">
        <v>901</v>
      </c>
      <c r="E278" s="47" t="s">
        <v>22</v>
      </c>
      <c r="F278" s="67">
        <v>50</v>
      </c>
      <c r="G278" s="91">
        <v>0</v>
      </c>
      <c r="H278" s="50">
        <v>0</v>
      </c>
      <c r="I278" s="50">
        <v>0</v>
      </c>
      <c r="J278" s="37"/>
      <c r="K278" s="49"/>
      <c r="L278" s="34"/>
      <c r="M278" s="38"/>
      <c r="N278" s="30"/>
      <c r="O278" s="30"/>
      <c r="P278" s="30"/>
      <c r="Q278" s="30"/>
      <c r="R278" s="30"/>
      <c r="S278" s="30"/>
    </row>
    <row r="279" spans="1:19" s="31" customFormat="1" ht="46.8">
      <c r="A279" s="47" t="s">
        <v>564</v>
      </c>
      <c r="B279" s="47"/>
      <c r="C279" s="241"/>
      <c r="D279" s="242" t="s">
        <v>902</v>
      </c>
      <c r="E279" s="47" t="s">
        <v>68</v>
      </c>
      <c r="F279" s="67">
        <v>4</v>
      </c>
      <c r="G279" s="91">
        <v>0</v>
      </c>
      <c r="H279" s="50">
        <v>0</v>
      </c>
      <c r="I279" s="50">
        <v>0</v>
      </c>
      <c r="J279" s="37"/>
      <c r="K279" s="49"/>
      <c r="L279" s="34"/>
      <c r="M279" s="38"/>
      <c r="N279" s="30"/>
      <c r="O279" s="30"/>
      <c r="P279" s="30"/>
      <c r="Q279" s="30"/>
      <c r="R279" s="30"/>
      <c r="S279" s="30"/>
    </row>
    <row r="280" spans="1:19" s="31" customFormat="1" ht="46.8">
      <c r="A280" s="47" t="s">
        <v>566</v>
      </c>
      <c r="B280" s="47"/>
      <c r="C280" s="241"/>
      <c r="D280" s="242" t="s">
        <v>903</v>
      </c>
      <c r="E280" s="47" t="s">
        <v>22</v>
      </c>
      <c r="F280" s="67">
        <v>4</v>
      </c>
      <c r="G280" s="91">
        <v>0</v>
      </c>
      <c r="H280" s="50">
        <v>0</v>
      </c>
      <c r="I280" s="50">
        <v>0</v>
      </c>
      <c r="J280" s="37"/>
      <c r="K280" s="49"/>
      <c r="L280" s="34"/>
      <c r="M280" s="38"/>
      <c r="N280" s="30"/>
      <c r="O280" s="30"/>
      <c r="P280" s="30"/>
      <c r="Q280" s="30"/>
      <c r="R280" s="30"/>
      <c r="S280" s="30"/>
    </row>
    <row r="281" spans="1:19" s="31" customFormat="1" ht="62.4">
      <c r="A281" s="47" t="s">
        <v>568</v>
      </c>
      <c r="B281" s="47"/>
      <c r="C281" s="241"/>
      <c r="D281" s="242" t="s">
        <v>245</v>
      </c>
      <c r="E281" s="47" t="s">
        <v>22</v>
      </c>
      <c r="F281" s="67">
        <v>15</v>
      </c>
      <c r="G281" s="91">
        <v>0</v>
      </c>
      <c r="H281" s="50">
        <v>0</v>
      </c>
      <c r="I281" s="50">
        <v>0</v>
      </c>
      <c r="J281" s="37"/>
      <c r="K281" s="49"/>
      <c r="L281" s="34"/>
      <c r="M281" s="38"/>
      <c r="N281" s="30"/>
      <c r="O281" s="30"/>
      <c r="P281" s="30"/>
      <c r="Q281" s="30"/>
      <c r="R281" s="30"/>
      <c r="S281" s="30"/>
    </row>
    <row r="282" spans="1:19" s="31" customFormat="1" ht="62.4">
      <c r="A282" s="47" t="s">
        <v>569</v>
      </c>
      <c r="B282" s="47"/>
      <c r="C282" s="241"/>
      <c r="D282" s="242" t="s">
        <v>773</v>
      </c>
      <c r="E282" s="47" t="s">
        <v>22</v>
      </c>
      <c r="F282" s="67">
        <v>2</v>
      </c>
      <c r="G282" s="91">
        <v>0</v>
      </c>
      <c r="H282" s="50">
        <v>0</v>
      </c>
      <c r="I282" s="50">
        <v>0</v>
      </c>
      <c r="J282" s="37"/>
      <c r="K282" s="49"/>
      <c r="L282" s="34"/>
      <c r="M282" s="38"/>
      <c r="N282" s="30"/>
      <c r="O282" s="30"/>
      <c r="P282" s="30"/>
      <c r="Q282" s="30"/>
      <c r="R282" s="30"/>
      <c r="S282" s="30"/>
    </row>
    <row r="283" spans="1:19" s="31" customFormat="1" ht="62.4">
      <c r="A283" s="47" t="s">
        <v>570</v>
      </c>
      <c r="B283" s="47"/>
      <c r="C283" s="241"/>
      <c r="D283" s="242" t="s">
        <v>774</v>
      </c>
      <c r="E283" s="47" t="s">
        <v>22</v>
      </c>
      <c r="F283" s="67">
        <v>1</v>
      </c>
      <c r="G283" s="91">
        <v>0</v>
      </c>
      <c r="H283" s="50">
        <v>0</v>
      </c>
      <c r="I283" s="50">
        <v>0</v>
      </c>
      <c r="J283" s="37"/>
      <c r="K283" s="49"/>
      <c r="L283" s="34"/>
      <c r="M283" s="38"/>
      <c r="N283" s="30"/>
      <c r="O283" s="30"/>
      <c r="P283" s="30"/>
      <c r="Q283" s="30"/>
      <c r="R283" s="30"/>
      <c r="S283" s="30"/>
    </row>
    <row r="284" spans="1:19" s="31" customFormat="1" ht="46.8">
      <c r="A284" s="47" t="s">
        <v>571</v>
      </c>
      <c r="B284" s="47"/>
      <c r="C284" s="241"/>
      <c r="D284" s="242" t="s">
        <v>775</v>
      </c>
      <c r="E284" s="47" t="s">
        <v>22</v>
      </c>
      <c r="F284" s="67">
        <v>16</v>
      </c>
      <c r="G284" s="91">
        <v>0</v>
      </c>
      <c r="H284" s="50">
        <v>0</v>
      </c>
      <c r="I284" s="50">
        <v>0</v>
      </c>
      <c r="J284" s="37"/>
      <c r="K284" s="49"/>
      <c r="L284" s="34"/>
      <c r="M284" s="38"/>
      <c r="N284" s="30"/>
      <c r="O284" s="30"/>
      <c r="P284" s="30"/>
      <c r="Q284" s="30"/>
      <c r="R284" s="30"/>
      <c r="S284" s="30"/>
    </row>
    <row r="285" spans="1:19" s="31" customFormat="1" ht="46.8">
      <c r="A285" s="47" t="s">
        <v>573</v>
      </c>
      <c r="B285" s="47"/>
      <c r="C285" s="241"/>
      <c r="D285" s="242" t="s">
        <v>776</v>
      </c>
      <c r="E285" s="47" t="s">
        <v>22</v>
      </c>
      <c r="F285" s="67">
        <v>7</v>
      </c>
      <c r="G285" s="91">
        <v>0</v>
      </c>
      <c r="H285" s="50">
        <v>0</v>
      </c>
      <c r="I285" s="50">
        <v>0</v>
      </c>
      <c r="J285" s="37"/>
      <c r="K285" s="49"/>
      <c r="L285" s="34"/>
      <c r="M285" s="38"/>
      <c r="N285" s="30"/>
      <c r="O285" s="30"/>
      <c r="P285" s="30"/>
      <c r="Q285" s="30"/>
      <c r="R285" s="30"/>
      <c r="S285" s="30"/>
    </row>
    <row r="286" spans="1:19" s="31" customFormat="1">
      <c r="A286" s="185"/>
      <c r="B286" s="186"/>
      <c r="C286" s="186"/>
      <c r="D286" s="187"/>
      <c r="E286" s="188"/>
      <c r="F286" s="189"/>
      <c r="G286" s="189"/>
      <c r="H286" s="191"/>
      <c r="I286" s="50"/>
      <c r="J286" s="37"/>
      <c r="K286" s="49"/>
      <c r="L286" s="34"/>
      <c r="M286" s="38"/>
      <c r="N286" s="30"/>
      <c r="O286" s="30"/>
      <c r="P286" s="30"/>
      <c r="Q286" s="30"/>
      <c r="R286" s="30"/>
      <c r="S286" s="30"/>
    </row>
    <row r="287" spans="1:19" s="31" customFormat="1">
      <c r="A287" s="81" t="s">
        <v>578</v>
      </c>
      <c r="B287" s="82"/>
      <c r="C287" s="82"/>
      <c r="D287" s="87" t="s">
        <v>246</v>
      </c>
      <c r="E287" s="82"/>
      <c r="F287" s="83"/>
      <c r="G287" s="83"/>
      <c r="H287" s="83"/>
      <c r="I287" s="83">
        <f>SUM(I288:I292)</f>
        <v>0</v>
      </c>
      <c r="J287" s="37"/>
      <c r="K287" s="49"/>
      <c r="L287" s="34"/>
      <c r="M287" s="38"/>
      <c r="N287" s="30"/>
      <c r="O287" s="30"/>
      <c r="P287" s="30"/>
      <c r="Q287" s="30"/>
      <c r="R287" s="30"/>
      <c r="S287" s="30"/>
    </row>
    <row r="288" spans="1:19" s="31" customFormat="1" ht="46.8">
      <c r="A288" s="47" t="s">
        <v>579</v>
      </c>
      <c r="B288" s="47"/>
      <c r="C288" s="241"/>
      <c r="D288" s="242" t="s">
        <v>777</v>
      </c>
      <c r="E288" s="47" t="s">
        <v>16</v>
      </c>
      <c r="F288" s="67">
        <v>190</v>
      </c>
      <c r="G288" s="91">
        <v>0</v>
      </c>
      <c r="H288" s="50">
        <v>0</v>
      </c>
      <c r="I288" s="50">
        <v>0</v>
      </c>
      <c r="J288" s="37"/>
      <c r="K288" s="49"/>
      <c r="L288" s="34"/>
      <c r="M288" s="38"/>
      <c r="N288" s="30"/>
      <c r="O288" s="30"/>
      <c r="P288" s="30"/>
      <c r="Q288" s="30"/>
      <c r="R288" s="30"/>
      <c r="S288" s="30"/>
    </row>
    <row r="289" spans="1:19" s="31" customFormat="1" ht="46.8">
      <c r="A289" s="47" t="s">
        <v>581</v>
      </c>
      <c r="B289" s="47"/>
      <c r="C289" s="241"/>
      <c r="D289" s="242" t="s">
        <v>778</v>
      </c>
      <c r="E289" s="47" t="s">
        <v>16</v>
      </c>
      <c r="F289" s="67">
        <v>820</v>
      </c>
      <c r="G289" s="91">
        <v>0</v>
      </c>
      <c r="H289" s="50">
        <v>0</v>
      </c>
      <c r="I289" s="50">
        <v>0</v>
      </c>
      <c r="J289" s="37"/>
      <c r="K289" s="49"/>
      <c r="L289" s="34"/>
      <c r="M289" s="38"/>
      <c r="N289" s="30"/>
      <c r="O289" s="30"/>
      <c r="P289" s="30"/>
      <c r="Q289" s="30"/>
      <c r="R289" s="30"/>
      <c r="S289" s="30"/>
    </row>
    <row r="290" spans="1:19" s="31" customFormat="1" ht="46.8">
      <c r="A290" s="47" t="s">
        <v>583</v>
      </c>
      <c r="B290" s="47"/>
      <c r="C290" s="241"/>
      <c r="D290" s="242" t="s">
        <v>779</v>
      </c>
      <c r="E290" s="47" t="s">
        <v>16</v>
      </c>
      <c r="F290" s="67">
        <v>14</v>
      </c>
      <c r="G290" s="91">
        <v>0</v>
      </c>
      <c r="H290" s="50">
        <v>0</v>
      </c>
      <c r="I290" s="50">
        <v>0</v>
      </c>
      <c r="J290" s="37"/>
      <c r="K290" s="49"/>
      <c r="L290" s="34"/>
      <c r="M290" s="38"/>
      <c r="N290" s="30"/>
      <c r="O290" s="30"/>
      <c r="P290" s="30"/>
      <c r="Q290" s="30"/>
      <c r="R290" s="30"/>
      <c r="S290" s="30"/>
    </row>
    <row r="291" spans="1:19" s="31" customFormat="1" ht="62.4">
      <c r="A291" s="47" t="s">
        <v>585</v>
      </c>
      <c r="B291" s="47"/>
      <c r="C291" s="241"/>
      <c r="D291" s="242" t="s">
        <v>780</v>
      </c>
      <c r="E291" s="47" t="s">
        <v>16</v>
      </c>
      <c r="F291" s="67">
        <v>41</v>
      </c>
      <c r="G291" s="91">
        <v>0</v>
      </c>
      <c r="H291" s="50">
        <v>0</v>
      </c>
      <c r="I291" s="50">
        <v>0</v>
      </c>
      <c r="J291" s="37"/>
      <c r="K291" s="49"/>
      <c r="L291" s="34"/>
      <c r="M291" s="38"/>
      <c r="N291" s="30"/>
      <c r="O291" s="30"/>
      <c r="P291" s="30"/>
      <c r="Q291" s="30"/>
      <c r="R291" s="30"/>
      <c r="S291" s="30"/>
    </row>
    <row r="292" spans="1:19" s="31" customFormat="1">
      <c r="A292" s="47"/>
      <c r="B292" s="47"/>
      <c r="C292" s="47"/>
      <c r="D292" s="64"/>
      <c r="E292" s="65"/>
      <c r="F292" s="50"/>
      <c r="G292" s="50"/>
      <c r="H292" s="50"/>
      <c r="I292" s="50"/>
      <c r="J292" s="37"/>
      <c r="K292" s="49"/>
      <c r="L292" s="34"/>
      <c r="M292" s="38"/>
      <c r="N292" s="30"/>
      <c r="O292" s="30"/>
      <c r="P292" s="30"/>
      <c r="Q292" s="30"/>
      <c r="R292" s="30"/>
      <c r="S292" s="30"/>
    </row>
    <row r="293" spans="1:19" s="31" customFormat="1">
      <c r="A293" s="81" t="s">
        <v>587</v>
      </c>
      <c r="B293" s="82"/>
      <c r="C293" s="82"/>
      <c r="D293" s="87" t="s">
        <v>588</v>
      </c>
      <c r="E293" s="82"/>
      <c r="F293" s="83"/>
      <c r="G293" s="83"/>
      <c r="H293" s="83"/>
      <c r="I293" s="83">
        <f>SUM(I294:I300)</f>
        <v>0</v>
      </c>
      <c r="J293" s="37"/>
      <c r="K293" s="49"/>
      <c r="L293" s="34"/>
      <c r="M293" s="38"/>
      <c r="N293" s="30"/>
      <c r="O293" s="30"/>
      <c r="P293" s="30"/>
      <c r="Q293" s="30"/>
      <c r="R293" s="30"/>
      <c r="S293" s="30"/>
    </row>
    <row r="294" spans="1:19" s="31" customFormat="1" ht="46.8">
      <c r="A294" s="47" t="s">
        <v>589</v>
      </c>
      <c r="B294" s="47"/>
      <c r="C294" s="241"/>
      <c r="D294" s="242" t="s">
        <v>781</v>
      </c>
      <c r="E294" s="47" t="s">
        <v>22</v>
      </c>
      <c r="F294" s="67">
        <v>4</v>
      </c>
      <c r="G294" s="91">
        <v>0</v>
      </c>
      <c r="H294" s="50">
        <v>0</v>
      </c>
      <c r="I294" s="50">
        <v>0</v>
      </c>
      <c r="J294" s="37"/>
      <c r="K294" s="49"/>
      <c r="L294" s="34"/>
      <c r="M294" s="38"/>
      <c r="N294" s="30"/>
      <c r="O294" s="30"/>
      <c r="P294" s="30"/>
      <c r="Q294" s="30"/>
      <c r="R294" s="30"/>
      <c r="S294" s="30"/>
    </row>
    <row r="295" spans="1:19" s="31" customFormat="1" ht="46.8">
      <c r="A295" s="47" t="s">
        <v>591</v>
      </c>
      <c r="B295" s="47"/>
      <c r="C295" s="241"/>
      <c r="D295" s="242" t="s">
        <v>782</v>
      </c>
      <c r="E295" s="47" t="s">
        <v>22</v>
      </c>
      <c r="F295" s="67">
        <v>1</v>
      </c>
      <c r="G295" s="91">
        <v>0</v>
      </c>
      <c r="H295" s="50">
        <v>0</v>
      </c>
      <c r="I295" s="50">
        <v>0</v>
      </c>
      <c r="J295" s="37"/>
      <c r="K295" s="49"/>
      <c r="L295" s="34"/>
      <c r="M295" s="38"/>
      <c r="N295" s="30"/>
      <c r="O295" s="30"/>
      <c r="P295" s="30"/>
      <c r="Q295" s="30"/>
      <c r="R295" s="30"/>
      <c r="S295" s="30"/>
    </row>
    <row r="296" spans="1:19" s="31" customFormat="1" ht="46.8">
      <c r="A296" s="47" t="s">
        <v>593</v>
      </c>
      <c r="B296" s="47"/>
      <c r="C296" s="241"/>
      <c r="D296" s="242" t="s">
        <v>783</v>
      </c>
      <c r="E296" s="47" t="s">
        <v>22</v>
      </c>
      <c r="F296" s="67">
        <v>7</v>
      </c>
      <c r="G296" s="91">
        <v>0</v>
      </c>
      <c r="H296" s="50">
        <v>0</v>
      </c>
      <c r="I296" s="50">
        <v>0</v>
      </c>
      <c r="J296" s="37"/>
      <c r="K296" s="49"/>
      <c r="L296" s="34"/>
      <c r="M296" s="38"/>
      <c r="N296" s="30"/>
      <c r="O296" s="30"/>
      <c r="P296" s="30"/>
      <c r="Q296" s="30"/>
      <c r="R296" s="30"/>
      <c r="S296" s="30"/>
    </row>
    <row r="297" spans="1:19" s="31" customFormat="1" ht="62.4">
      <c r="A297" s="47" t="s">
        <v>595</v>
      </c>
      <c r="B297" s="47"/>
      <c r="C297" s="241"/>
      <c r="D297" s="242" t="s">
        <v>904</v>
      </c>
      <c r="E297" s="47" t="s">
        <v>22</v>
      </c>
      <c r="F297" s="67">
        <v>1</v>
      </c>
      <c r="G297" s="91">
        <v>0</v>
      </c>
      <c r="H297" s="50">
        <v>0</v>
      </c>
      <c r="I297" s="50">
        <v>0</v>
      </c>
      <c r="J297" s="37"/>
      <c r="K297" s="49"/>
      <c r="L297" s="34"/>
      <c r="M297" s="38"/>
      <c r="N297" s="30"/>
      <c r="O297" s="30"/>
      <c r="P297" s="30"/>
      <c r="Q297" s="30"/>
      <c r="R297" s="30"/>
      <c r="S297" s="30"/>
    </row>
    <row r="298" spans="1:19" s="31" customFormat="1" ht="62.4">
      <c r="A298" s="47" t="s">
        <v>597</v>
      </c>
      <c r="B298" s="47"/>
      <c r="C298" s="241"/>
      <c r="D298" s="242" t="s">
        <v>905</v>
      </c>
      <c r="E298" s="47" t="s">
        <v>22</v>
      </c>
      <c r="F298" s="67">
        <v>6</v>
      </c>
      <c r="G298" s="91">
        <v>0</v>
      </c>
      <c r="H298" s="50">
        <v>0</v>
      </c>
      <c r="I298" s="50">
        <v>0</v>
      </c>
      <c r="J298" s="37"/>
      <c r="K298" s="49"/>
      <c r="L298" s="34"/>
      <c r="M298" s="38"/>
      <c r="N298" s="30"/>
      <c r="O298" s="30"/>
      <c r="P298" s="30"/>
      <c r="Q298" s="30"/>
      <c r="R298" s="30"/>
      <c r="S298" s="30"/>
    </row>
    <row r="299" spans="1:19" s="31" customFormat="1" ht="31.2">
      <c r="A299" s="47" t="s">
        <v>599</v>
      </c>
      <c r="B299" s="47"/>
      <c r="C299" s="241"/>
      <c r="D299" s="242" t="s">
        <v>201</v>
      </c>
      <c r="E299" s="47" t="s">
        <v>16</v>
      </c>
      <c r="F299" s="67">
        <v>20</v>
      </c>
      <c r="G299" s="91">
        <v>0</v>
      </c>
      <c r="H299" s="50">
        <v>0</v>
      </c>
      <c r="I299" s="50">
        <v>0</v>
      </c>
      <c r="J299" s="37"/>
      <c r="K299" s="49"/>
      <c r="L299" s="34"/>
      <c r="M299" s="38"/>
      <c r="N299" s="30"/>
      <c r="O299" s="30"/>
      <c r="P299" s="30"/>
      <c r="Q299" s="30"/>
      <c r="R299" s="30"/>
      <c r="S299" s="30"/>
    </row>
    <row r="300" spans="1:19" s="31" customFormat="1">
      <c r="A300" s="185"/>
      <c r="B300" s="186"/>
      <c r="C300" s="186"/>
      <c r="D300" s="187"/>
      <c r="E300" s="188"/>
      <c r="F300" s="189"/>
      <c r="G300" s="189"/>
      <c r="H300" s="191"/>
      <c r="I300" s="50"/>
      <c r="J300" s="37"/>
      <c r="K300" s="49"/>
      <c r="L300" s="34"/>
      <c r="M300" s="38"/>
      <c r="N300" s="30"/>
      <c r="O300" s="30"/>
      <c r="P300" s="30"/>
      <c r="Q300" s="30"/>
      <c r="R300" s="30"/>
      <c r="S300" s="30"/>
    </row>
    <row r="301" spans="1:19" s="31" customFormat="1" ht="31.2">
      <c r="A301" s="57" t="s">
        <v>784</v>
      </c>
      <c r="B301" s="58"/>
      <c r="C301" s="58"/>
      <c r="D301" s="227" t="s">
        <v>601</v>
      </c>
      <c r="E301" s="58"/>
      <c r="F301" s="60"/>
      <c r="G301" s="60"/>
      <c r="H301" s="60"/>
      <c r="I301" s="60">
        <f>SUM(I302:I310)</f>
        <v>0</v>
      </c>
      <c r="J301" s="228" t="str">
        <f>A301</f>
        <v>18.0</v>
      </c>
      <c r="K301" s="49"/>
      <c r="L301" s="34"/>
      <c r="M301" s="38"/>
      <c r="N301" s="30"/>
      <c r="O301" s="30"/>
      <c r="P301" s="30"/>
      <c r="Q301" s="30"/>
      <c r="R301" s="30"/>
      <c r="S301" s="30"/>
    </row>
    <row r="302" spans="1:19" s="31" customFormat="1" ht="46.8">
      <c r="A302" s="47" t="s">
        <v>602</v>
      </c>
      <c r="B302" s="47"/>
      <c r="C302" s="241"/>
      <c r="D302" s="242" t="s">
        <v>785</v>
      </c>
      <c r="E302" s="47" t="s">
        <v>22</v>
      </c>
      <c r="F302" s="67">
        <v>7</v>
      </c>
      <c r="G302" s="91">
        <v>0</v>
      </c>
      <c r="H302" s="50">
        <v>0</v>
      </c>
      <c r="I302" s="50">
        <v>0</v>
      </c>
      <c r="J302" s="37"/>
      <c r="K302" s="49"/>
      <c r="L302" s="34"/>
      <c r="M302" s="38"/>
      <c r="N302" s="30"/>
      <c r="O302" s="30"/>
      <c r="P302" s="30"/>
      <c r="Q302" s="30"/>
      <c r="R302" s="30"/>
      <c r="S302" s="30"/>
    </row>
    <row r="303" spans="1:19" s="31" customFormat="1" ht="31.2">
      <c r="A303" s="47" t="s">
        <v>604</v>
      </c>
      <c r="B303" s="47"/>
      <c r="C303" s="241"/>
      <c r="D303" s="242" t="s">
        <v>786</v>
      </c>
      <c r="E303" s="47" t="s">
        <v>22</v>
      </c>
      <c r="F303" s="67">
        <v>1</v>
      </c>
      <c r="G303" s="91">
        <v>0</v>
      </c>
      <c r="H303" s="50">
        <v>0</v>
      </c>
      <c r="I303" s="50">
        <v>0</v>
      </c>
      <c r="J303" s="37"/>
      <c r="K303" s="49"/>
      <c r="L303" s="34"/>
      <c r="M303" s="38"/>
      <c r="N303" s="30"/>
      <c r="O303" s="30"/>
      <c r="P303" s="30"/>
      <c r="Q303" s="30"/>
      <c r="R303" s="30"/>
      <c r="S303" s="30"/>
    </row>
    <row r="304" spans="1:19" s="31" customFormat="1" ht="46.8">
      <c r="A304" s="47" t="s">
        <v>606</v>
      </c>
      <c r="B304" s="47"/>
      <c r="C304" s="241"/>
      <c r="D304" s="242" t="s">
        <v>787</v>
      </c>
      <c r="E304" s="47" t="s">
        <v>16</v>
      </c>
      <c r="F304" s="67">
        <v>39.200000000000003</v>
      </c>
      <c r="G304" s="91">
        <v>0</v>
      </c>
      <c r="H304" s="50">
        <v>0</v>
      </c>
      <c r="I304" s="50">
        <v>0</v>
      </c>
      <c r="J304" s="37"/>
      <c r="K304" s="49"/>
      <c r="L304" s="34"/>
      <c r="M304" s="38"/>
      <c r="N304" s="30"/>
      <c r="O304" s="30"/>
      <c r="P304" s="30"/>
      <c r="Q304" s="30"/>
      <c r="R304" s="30"/>
      <c r="S304" s="30"/>
    </row>
    <row r="305" spans="1:19" s="31" customFormat="1" ht="46.8">
      <c r="A305" s="47" t="s">
        <v>608</v>
      </c>
      <c r="B305" s="47"/>
      <c r="C305" s="241"/>
      <c r="D305" s="242" t="s">
        <v>788</v>
      </c>
      <c r="E305" s="47" t="s">
        <v>16</v>
      </c>
      <c r="F305" s="67">
        <v>126.32</v>
      </c>
      <c r="G305" s="91">
        <v>0</v>
      </c>
      <c r="H305" s="50">
        <v>0</v>
      </c>
      <c r="I305" s="50">
        <v>0</v>
      </c>
      <c r="J305" s="37"/>
      <c r="K305" s="49"/>
      <c r="L305" s="34"/>
      <c r="M305" s="38"/>
      <c r="N305" s="30"/>
      <c r="O305" s="30"/>
      <c r="P305" s="30"/>
      <c r="Q305" s="30"/>
      <c r="R305" s="30"/>
      <c r="S305" s="30"/>
    </row>
    <row r="306" spans="1:19" s="31" customFormat="1" ht="62.4">
      <c r="A306" s="47" t="s">
        <v>610</v>
      </c>
      <c r="B306" s="47"/>
      <c r="C306" s="241"/>
      <c r="D306" s="242" t="s">
        <v>247</v>
      </c>
      <c r="E306" s="47" t="s">
        <v>16</v>
      </c>
      <c r="F306" s="67">
        <v>21</v>
      </c>
      <c r="G306" s="91">
        <v>0</v>
      </c>
      <c r="H306" s="50">
        <v>0</v>
      </c>
      <c r="I306" s="50">
        <v>0</v>
      </c>
      <c r="J306" s="37"/>
      <c r="K306" s="49"/>
      <c r="L306" s="34"/>
      <c r="M306" s="38"/>
      <c r="N306" s="30"/>
      <c r="O306" s="30"/>
      <c r="P306" s="30"/>
      <c r="Q306" s="30"/>
      <c r="R306" s="30"/>
      <c r="S306" s="30"/>
    </row>
    <row r="307" spans="1:19" s="31" customFormat="1" ht="62.4">
      <c r="A307" s="47" t="s">
        <v>612</v>
      </c>
      <c r="B307" s="47"/>
      <c r="C307" s="241"/>
      <c r="D307" s="242" t="s">
        <v>790</v>
      </c>
      <c r="E307" s="47" t="s">
        <v>22</v>
      </c>
      <c r="F307" s="67">
        <v>7</v>
      </c>
      <c r="G307" s="91">
        <v>0</v>
      </c>
      <c r="H307" s="50">
        <v>0</v>
      </c>
      <c r="I307" s="50">
        <v>0</v>
      </c>
      <c r="J307" s="37"/>
      <c r="K307" s="49"/>
      <c r="L307" s="34"/>
      <c r="M307" s="38"/>
      <c r="N307" s="30"/>
      <c r="O307" s="30"/>
      <c r="P307" s="30"/>
      <c r="Q307" s="30"/>
      <c r="R307" s="30"/>
      <c r="S307" s="30"/>
    </row>
    <row r="308" spans="1:19" s="31" customFormat="1" ht="46.8">
      <c r="A308" s="47" t="s">
        <v>614</v>
      </c>
      <c r="B308" s="47"/>
      <c r="C308" s="241"/>
      <c r="D308" s="242" t="s">
        <v>789</v>
      </c>
      <c r="E308" s="47" t="s">
        <v>22</v>
      </c>
      <c r="F308" s="67">
        <v>7</v>
      </c>
      <c r="G308" s="91">
        <v>0</v>
      </c>
      <c r="H308" s="50">
        <v>0</v>
      </c>
      <c r="I308" s="50">
        <v>0</v>
      </c>
      <c r="J308" s="37"/>
      <c r="K308" s="49"/>
      <c r="L308" s="34"/>
      <c r="M308" s="38"/>
      <c r="N308" s="30"/>
      <c r="O308" s="30"/>
      <c r="P308" s="30"/>
      <c r="Q308" s="30"/>
      <c r="R308" s="30"/>
      <c r="S308" s="30"/>
    </row>
    <row r="309" spans="1:19" s="31" customFormat="1" ht="46.8">
      <c r="A309" s="47" t="s">
        <v>616</v>
      </c>
      <c r="B309" s="47"/>
      <c r="C309" s="241"/>
      <c r="D309" s="242" t="s">
        <v>791</v>
      </c>
      <c r="E309" s="47" t="s">
        <v>68</v>
      </c>
      <c r="F309" s="67">
        <v>7</v>
      </c>
      <c r="G309" s="91">
        <v>0</v>
      </c>
      <c r="H309" s="50">
        <v>0</v>
      </c>
      <c r="I309" s="50">
        <v>0</v>
      </c>
      <c r="J309" s="37"/>
      <c r="K309" s="49"/>
      <c r="L309" s="34"/>
      <c r="M309" s="38"/>
      <c r="N309" s="30"/>
      <c r="O309" s="30"/>
      <c r="P309" s="30"/>
      <c r="Q309" s="30"/>
      <c r="R309" s="30"/>
      <c r="S309" s="30"/>
    </row>
    <row r="310" spans="1:19" s="31" customFormat="1">
      <c r="A310" s="185"/>
      <c r="B310" s="186"/>
      <c r="C310" s="186"/>
      <c r="D310" s="187"/>
      <c r="E310" s="188"/>
      <c r="F310" s="189"/>
      <c r="G310" s="189"/>
      <c r="H310" s="191"/>
      <c r="I310" s="50"/>
      <c r="J310" s="37"/>
      <c r="K310" s="49"/>
      <c r="L310" s="34"/>
      <c r="M310" s="38"/>
      <c r="N310" s="30"/>
      <c r="O310" s="30"/>
      <c r="P310" s="30"/>
      <c r="Q310" s="30"/>
      <c r="R310" s="30"/>
      <c r="S310" s="30"/>
    </row>
    <row r="311" spans="1:19" s="31" customFormat="1">
      <c r="A311" s="57" t="s">
        <v>792</v>
      </c>
      <c r="B311" s="58"/>
      <c r="C311" s="58"/>
      <c r="D311" s="59" t="s">
        <v>618</v>
      </c>
      <c r="E311" s="58"/>
      <c r="F311" s="60"/>
      <c r="G311" s="60"/>
      <c r="H311" s="60"/>
      <c r="I311" s="60">
        <f>SUM(I313:I323)/2</f>
        <v>0</v>
      </c>
      <c r="J311" s="228" t="str">
        <f>A311</f>
        <v>19.0</v>
      </c>
      <c r="K311" s="49"/>
      <c r="L311" s="34"/>
      <c r="M311" s="38"/>
      <c r="N311" s="30"/>
      <c r="O311" s="30"/>
      <c r="P311" s="30"/>
      <c r="Q311" s="30"/>
      <c r="R311" s="30"/>
      <c r="S311" s="30"/>
    </row>
    <row r="312" spans="1:19" s="31" customFormat="1">
      <c r="A312" s="185"/>
      <c r="B312" s="186"/>
      <c r="C312" s="186"/>
      <c r="D312" s="187"/>
      <c r="E312" s="188"/>
      <c r="F312" s="189"/>
      <c r="G312" s="189"/>
      <c r="H312" s="191"/>
      <c r="I312" s="50"/>
      <c r="J312" s="37"/>
      <c r="K312" s="49"/>
      <c r="L312" s="34"/>
      <c r="M312" s="38"/>
      <c r="N312" s="30"/>
      <c r="O312" s="30"/>
      <c r="P312" s="30"/>
      <c r="Q312" s="30"/>
      <c r="R312" s="30"/>
      <c r="S312" s="30"/>
    </row>
    <row r="313" spans="1:19" s="31" customFormat="1">
      <c r="A313" s="81" t="s">
        <v>619</v>
      </c>
      <c r="B313" s="82"/>
      <c r="C313" s="82"/>
      <c r="D313" s="87" t="s">
        <v>620</v>
      </c>
      <c r="E313" s="82"/>
      <c r="F313" s="83"/>
      <c r="G313" s="83"/>
      <c r="H313" s="83"/>
      <c r="I313" s="83">
        <f>SUM(I314:I319)</f>
        <v>0</v>
      </c>
      <c r="J313" s="37"/>
      <c r="K313" s="49"/>
      <c r="L313" s="34"/>
      <c r="M313" s="38"/>
      <c r="N313" s="30"/>
      <c r="O313" s="30"/>
      <c r="P313" s="30"/>
      <c r="Q313" s="30"/>
      <c r="R313" s="30"/>
      <c r="S313" s="30"/>
    </row>
    <row r="314" spans="1:19" s="31" customFormat="1" ht="46.8">
      <c r="A314" s="47" t="s">
        <v>621</v>
      </c>
      <c r="B314" s="47"/>
      <c r="C314" s="241"/>
      <c r="D314" s="242" t="s">
        <v>793</v>
      </c>
      <c r="E314" s="47" t="s">
        <v>14</v>
      </c>
      <c r="F314" s="67">
        <v>2.5</v>
      </c>
      <c r="G314" s="91">
        <v>0</v>
      </c>
      <c r="H314" s="50">
        <v>0</v>
      </c>
      <c r="I314" s="50">
        <v>0</v>
      </c>
      <c r="J314" s="37"/>
      <c r="K314" s="49"/>
      <c r="L314" s="34"/>
      <c r="M314" s="38"/>
      <c r="N314" s="30"/>
      <c r="O314" s="30"/>
      <c r="P314" s="30"/>
      <c r="Q314" s="30"/>
      <c r="R314" s="30"/>
      <c r="S314" s="30"/>
    </row>
    <row r="315" spans="1:19" s="31" customFormat="1" ht="46.8">
      <c r="A315" s="47" t="s">
        <v>623</v>
      </c>
      <c r="B315" s="47"/>
      <c r="C315" s="241"/>
      <c r="D315" s="242" t="s">
        <v>840</v>
      </c>
      <c r="E315" s="47" t="s">
        <v>22</v>
      </c>
      <c r="F315" s="67">
        <v>1</v>
      </c>
      <c r="G315" s="91">
        <v>0</v>
      </c>
      <c r="H315" s="50">
        <v>0</v>
      </c>
      <c r="I315" s="50">
        <v>0</v>
      </c>
      <c r="J315" s="37"/>
      <c r="K315" s="49"/>
      <c r="L315" s="34"/>
      <c r="M315" s="38"/>
      <c r="N315" s="30"/>
      <c r="O315" s="30"/>
      <c r="P315" s="30"/>
      <c r="Q315" s="30"/>
      <c r="R315" s="30"/>
      <c r="S315" s="30"/>
    </row>
    <row r="316" spans="1:19" s="31" customFormat="1" ht="78">
      <c r="A316" s="47" t="s">
        <v>625</v>
      </c>
      <c r="B316" s="47"/>
      <c r="C316" s="241"/>
      <c r="D316" s="242" t="s">
        <v>795</v>
      </c>
      <c r="E316" s="47" t="s">
        <v>68</v>
      </c>
      <c r="F316" s="67">
        <v>1</v>
      </c>
      <c r="G316" s="91">
        <v>0</v>
      </c>
      <c r="H316" s="50">
        <v>0</v>
      </c>
      <c r="I316" s="50">
        <v>0</v>
      </c>
      <c r="J316" s="37"/>
      <c r="K316" s="49"/>
      <c r="L316" s="34"/>
      <c r="M316" s="38"/>
      <c r="N316" s="30"/>
      <c r="O316" s="30"/>
      <c r="P316" s="30"/>
      <c r="Q316" s="30"/>
      <c r="R316" s="30"/>
      <c r="S316" s="30"/>
    </row>
    <row r="317" spans="1:19" s="31" customFormat="1" ht="78">
      <c r="A317" s="47" t="s">
        <v>627</v>
      </c>
      <c r="B317" s="47"/>
      <c r="C317" s="241"/>
      <c r="D317" s="242" t="s">
        <v>794</v>
      </c>
      <c r="E317" s="47" t="s">
        <v>68</v>
      </c>
      <c r="F317" s="67">
        <v>1</v>
      </c>
      <c r="G317" s="91">
        <v>0</v>
      </c>
      <c r="H317" s="50">
        <v>0</v>
      </c>
      <c r="I317" s="50">
        <v>0</v>
      </c>
      <c r="J317" s="37"/>
      <c r="K317" s="49"/>
      <c r="L317" s="34"/>
      <c r="M317" s="38"/>
      <c r="N317" s="30"/>
      <c r="O317" s="30"/>
      <c r="P317" s="30"/>
      <c r="Q317" s="30"/>
      <c r="R317" s="30"/>
      <c r="S317" s="30"/>
    </row>
    <row r="318" spans="1:19" s="31" customFormat="1" ht="31.2">
      <c r="A318" s="47" t="s">
        <v>629</v>
      </c>
      <c r="B318" s="47"/>
      <c r="C318" s="241"/>
      <c r="D318" s="242" t="s">
        <v>796</v>
      </c>
      <c r="E318" s="47" t="s">
        <v>16</v>
      </c>
      <c r="F318" s="67">
        <v>9.6</v>
      </c>
      <c r="G318" s="91">
        <v>0</v>
      </c>
      <c r="H318" s="50">
        <v>0</v>
      </c>
      <c r="I318" s="50">
        <v>0</v>
      </c>
      <c r="J318" s="37"/>
      <c r="K318" s="49"/>
      <c r="L318" s="34"/>
      <c r="M318" s="38"/>
      <c r="N318" s="30"/>
      <c r="O318" s="30"/>
      <c r="P318" s="30"/>
      <c r="Q318" s="30"/>
      <c r="R318" s="30"/>
      <c r="S318" s="30"/>
    </row>
    <row r="319" spans="1:19" s="31" customFormat="1">
      <c r="A319" s="185"/>
      <c r="B319" s="186"/>
      <c r="C319" s="186"/>
      <c r="D319" s="187"/>
      <c r="E319" s="188"/>
      <c r="F319" s="189"/>
      <c r="G319" s="189"/>
      <c r="H319" s="191"/>
      <c r="I319" s="50"/>
      <c r="J319" s="37"/>
      <c r="K319" s="49"/>
      <c r="L319" s="34"/>
      <c r="M319" s="38"/>
      <c r="N319" s="30"/>
      <c r="O319" s="30"/>
      <c r="P319" s="30"/>
      <c r="Q319" s="30"/>
      <c r="R319" s="30"/>
      <c r="S319" s="30"/>
    </row>
    <row r="320" spans="1:19" s="31" customFormat="1">
      <c r="A320" s="81" t="s">
        <v>631</v>
      </c>
      <c r="B320" s="82"/>
      <c r="C320" s="82"/>
      <c r="D320" s="87" t="s">
        <v>632</v>
      </c>
      <c r="E320" s="82"/>
      <c r="F320" s="83"/>
      <c r="G320" s="83"/>
      <c r="H320" s="83"/>
      <c r="I320" s="83">
        <f>SUM(I321:I323)</f>
        <v>0</v>
      </c>
      <c r="J320" s="37"/>
      <c r="K320" s="49"/>
      <c r="L320" s="34"/>
      <c r="M320" s="38"/>
      <c r="N320" s="30"/>
      <c r="O320" s="30"/>
      <c r="P320" s="30"/>
      <c r="Q320" s="30"/>
      <c r="R320" s="30"/>
      <c r="S320" s="30"/>
    </row>
    <row r="321" spans="1:19" s="31" customFormat="1" ht="93.6">
      <c r="A321" s="47" t="s">
        <v>633</v>
      </c>
      <c r="B321" s="47"/>
      <c r="C321" s="241"/>
      <c r="D321" s="242" t="s">
        <v>797</v>
      </c>
      <c r="E321" s="47" t="s">
        <v>14</v>
      </c>
      <c r="F321" s="67">
        <v>201</v>
      </c>
      <c r="G321" s="91">
        <v>0</v>
      </c>
      <c r="H321" s="50">
        <v>0</v>
      </c>
      <c r="I321" s="50">
        <v>0</v>
      </c>
      <c r="J321" s="37"/>
      <c r="K321" s="49"/>
      <c r="L321" s="34"/>
      <c r="M321" s="38"/>
      <c r="N321" s="30"/>
      <c r="O321" s="30"/>
      <c r="P321" s="30"/>
      <c r="Q321" s="30"/>
      <c r="R321" s="30"/>
      <c r="S321" s="30"/>
    </row>
    <row r="322" spans="1:19" s="31" customFormat="1" ht="31.2">
      <c r="A322" s="47" t="s">
        <v>635</v>
      </c>
      <c r="B322" s="47"/>
      <c r="C322" s="241"/>
      <c r="D322" s="242" t="s">
        <v>798</v>
      </c>
      <c r="E322" s="47" t="s">
        <v>14</v>
      </c>
      <c r="F322" s="67">
        <v>4</v>
      </c>
      <c r="G322" s="91">
        <v>0</v>
      </c>
      <c r="H322" s="50">
        <v>0</v>
      </c>
      <c r="I322" s="50">
        <v>0</v>
      </c>
      <c r="J322" s="37"/>
      <c r="K322" s="49"/>
      <c r="L322" s="34"/>
      <c r="M322" s="38"/>
      <c r="N322" s="30"/>
      <c r="O322" s="30"/>
      <c r="P322" s="30"/>
      <c r="Q322" s="30"/>
      <c r="R322" s="30"/>
      <c r="S322" s="30"/>
    </row>
    <row r="323" spans="1:19" s="31" customFormat="1">
      <c r="A323" s="185"/>
      <c r="B323" s="186"/>
      <c r="C323" s="186"/>
      <c r="D323" s="187"/>
      <c r="E323" s="188"/>
      <c r="F323" s="189"/>
      <c r="G323" s="189"/>
      <c r="H323" s="191"/>
      <c r="I323" s="50"/>
      <c r="J323" s="37"/>
      <c r="K323" s="49"/>
      <c r="L323" s="34"/>
      <c r="M323" s="38"/>
      <c r="N323" s="30"/>
      <c r="O323" s="30"/>
      <c r="P323" s="30"/>
      <c r="Q323" s="30"/>
      <c r="R323" s="30"/>
      <c r="S323" s="30"/>
    </row>
    <row r="324" spans="1:19" s="31" customFormat="1">
      <c r="A324" s="57" t="s">
        <v>799</v>
      </c>
      <c r="B324" s="58"/>
      <c r="C324" s="58"/>
      <c r="D324" s="59" t="s">
        <v>248</v>
      </c>
      <c r="E324" s="58"/>
      <c r="F324" s="60"/>
      <c r="G324" s="60"/>
      <c r="H324" s="60"/>
      <c r="I324" s="60">
        <f>SUM(I325:I330)</f>
        <v>0</v>
      </c>
      <c r="J324" s="228" t="str">
        <f>A324</f>
        <v>20.0</v>
      </c>
      <c r="K324" s="49"/>
      <c r="L324" s="34"/>
      <c r="M324" s="38"/>
      <c r="N324" s="30"/>
      <c r="O324" s="30"/>
      <c r="P324" s="30"/>
      <c r="Q324" s="30"/>
      <c r="R324" s="30"/>
      <c r="S324" s="30"/>
    </row>
    <row r="325" spans="1:19" s="31" customFormat="1" ht="31.2">
      <c r="A325" s="47" t="s">
        <v>637</v>
      </c>
      <c r="B325" s="47"/>
      <c r="C325" s="241"/>
      <c r="D325" s="242" t="s">
        <v>800</v>
      </c>
      <c r="E325" s="47" t="s">
        <v>14</v>
      </c>
      <c r="F325" s="67">
        <v>296.01</v>
      </c>
      <c r="G325" s="91">
        <v>0</v>
      </c>
      <c r="H325" s="50">
        <v>0</v>
      </c>
      <c r="I325" s="50">
        <v>0</v>
      </c>
      <c r="J325" s="37"/>
      <c r="K325" s="49"/>
      <c r="L325" s="34"/>
      <c r="M325" s="38"/>
      <c r="N325" s="30"/>
      <c r="O325" s="30"/>
      <c r="P325" s="30"/>
      <c r="Q325" s="30"/>
      <c r="R325" s="30"/>
      <c r="S325" s="30"/>
    </row>
    <row r="326" spans="1:19" s="31" customFormat="1" ht="31.2">
      <c r="A326" s="47" t="s">
        <v>639</v>
      </c>
      <c r="B326" s="47"/>
      <c r="C326" s="241"/>
      <c r="D326" s="242" t="s">
        <v>801</v>
      </c>
      <c r="E326" s="47" t="s">
        <v>14</v>
      </c>
      <c r="F326" s="67">
        <v>21.9</v>
      </c>
      <c r="G326" s="91">
        <v>0</v>
      </c>
      <c r="H326" s="50">
        <v>0</v>
      </c>
      <c r="I326" s="50">
        <v>0</v>
      </c>
      <c r="J326" s="37"/>
      <c r="K326" s="49"/>
      <c r="L326" s="34"/>
      <c r="M326" s="38"/>
      <c r="N326" s="30"/>
      <c r="O326" s="30"/>
      <c r="P326" s="30"/>
      <c r="Q326" s="30"/>
      <c r="R326" s="30"/>
      <c r="S326" s="30"/>
    </row>
    <row r="327" spans="1:19" s="31" customFormat="1" ht="31.2">
      <c r="A327" s="47" t="s">
        <v>641</v>
      </c>
      <c r="B327" s="47"/>
      <c r="C327" s="241"/>
      <c r="D327" s="242" t="s">
        <v>906</v>
      </c>
      <c r="E327" s="47" t="s">
        <v>14</v>
      </c>
      <c r="F327" s="67">
        <v>64.91</v>
      </c>
      <c r="G327" s="91">
        <v>0</v>
      </c>
      <c r="H327" s="50">
        <v>0</v>
      </c>
      <c r="I327" s="50">
        <v>0</v>
      </c>
      <c r="J327" s="37"/>
      <c r="K327" s="49"/>
      <c r="L327" s="34"/>
      <c r="M327" s="38"/>
      <c r="N327" s="30"/>
      <c r="O327" s="30"/>
      <c r="P327" s="30"/>
      <c r="Q327" s="30"/>
      <c r="R327" s="30"/>
      <c r="S327" s="30"/>
    </row>
    <row r="328" spans="1:19" s="31" customFormat="1" ht="31.2">
      <c r="A328" s="47" t="s">
        <v>643</v>
      </c>
      <c r="B328" s="47"/>
      <c r="C328" s="241"/>
      <c r="D328" s="242" t="s">
        <v>907</v>
      </c>
      <c r="E328" s="47" t="s">
        <v>14</v>
      </c>
      <c r="F328" s="67">
        <v>676.67</v>
      </c>
      <c r="G328" s="91">
        <v>0</v>
      </c>
      <c r="H328" s="50">
        <v>0</v>
      </c>
      <c r="I328" s="50">
        <v>0</v>
      </c>
      <c r="J328" s="37"/>
      <c r="K328" s="49"/>
      <c r="L328" s="34"/>
      <c r="M328" s="38"/>
      <c r="N328" s="30"/>
      <c r="O328" s="30"/>
      <c r="P328" s="30"/>
      <c r="Q328" s="30"/>
      <c r="R328" s="30"/>
      <c r="S328" s="30"/>
    </row>
    <row r="329" spans="1:19" s="31" customFormat="1" ht="31.2">
      <c r="A329" s="47" t="s">
        <v>645</v>
      </c>
      <c r="B329" s="47"/>
      <c r="C329" s="241"/>
      <c r="D329" s="242" t="s">
        <v>802</v>
      </c>
      <c r="E329" s="47" t="s">
        <v>68</v>
      </c>
      <c r="F329" s="67">
        <v>1</v>
      </c>
      <c r="G329" s="91">
        <v>0</v>
      </c>
      <c r="H329" s="50">
        <v>0</v>
      </c>
      <c r="I329" s="50">
        <v>0</v>
      </c>
      <c r="J329" s="37"/>
      <c r="K329" s="49"/>
      <c r="L329" s="34"/>
      <c r="M329" s="38"/>
      <c r="N329" s="30"/>
      <c r="O329" s="30"/>
      <c r="P329" s="30"/>
      <c r="Q329" s="30"/>
      <c r="R329" s="30"/>
      <c r="S329" s="30"/>
    </row>
    <row r="330" spans="1:19" s="31" customFormat="1">
      <c r="A330" s="185"/>
      <c r="B330" s="186"/>
      <c r="C330" s="186"/>
      <c r="D330" s="187"/>
      <c r="E330" s="188"/>
      <c r="F330" s="189"/>
      <c r="G330" s="189"/>
      <c r="H330" s="191"/>
      <c r="I330" s="50"/>
      <c r="J330" s="37"/>
      <c r="K330" s="49"/>
      <c r="L330" s="34"/>
      <c r="M330" s="38"/>
      <c r="N330" s="30"/>
      <c r="O330" s="30"/>
      <c r="P330" s="30"/>
      <c r="Q330" s="30"/>
      <c r="R330" s="30"/>
      <c r="S330" s="30"/>
    </row>
    <row r="331" spans="1:19" s="31" customFormat="1">
      <c r="A331" s="53" t="s">
        <v>125</v>
      </c>
      <c r="B331" s="53"/>
      <c r="C331" s="53"/>
      <c r="D331" s="224" t="s">
        <v>1029</v>
      </c>
      <c r="E331" s="53"/>
      <c r="F331" s="54"/>
      <c r="G331" s="54"/>
      <c r="H331" s="54"/>
      <c r="I331" s="54">
        <f>SUM(I332:I376)/2</f>
        <v>0</v>
      </c>
      <c r="J331" s="55"/>
      <c r="K331" s="54" t="str">
        <f>A331</f>
        <v>II</v>
      </c>
      <c r="L331" s="55"/>
      <c r="M331" s="56"/>
      <c r="N331" s="56"/>
      <c r="O331" s="56"/>
      <c r="P331" s="56"/>
      <c r="Q331" s="56"/>
      <c r="R331" s="56"/>
      <c r="S331" s="56"/>
    </row>
    <row r="332" spans="1:19" s="31" customFormat="1">
      <c r="A332" s="47"/>
      <c r="B332" s="47"/>
      <c r="C332" s="47"/>
      <c r="D332" s="48"/>
      <c r="E332" s="47"/>
      <c r="F332" s="50"/>
      <c r="G332" s="50"/>
      <c r="H332" s="50"/>
      <c r="I332" s="50"/>
      <c r="J332" s="37"/>
      <c r="K332" s="49"/>
      <c r="L332" s="29"/>
      <c r="M332" s="30"/>
      <c r="N332" s="30"/>
      <c r="O332" s="30"/>
      <c r="P332" s="30"/>
      <c r="Q332" s="30"/>
      <c r="R332" s="30"/>
      <c r="S332" s="30"/>
    </row>
    <row r="333" spans="1:19" s="31" customFormat="1">
      <c r="A333" s="57" t="s">
        <v>11</v>
      </c>
      <c r="B333" s="58"/>
      <c r="C333" s="58"/>
      <c r="D333" s="59" t="s">
        <v>963</v>
      </c>
      <c r="E333" s="58"/>
      <c r="F333" s="60"/>
      <c r="G333" s="60"/>
      <c r="H333" s="60"/>
      <c r="I333" s="60">
        <f>SUM(I334:I352)</f>
        <v>0</v>
      </c>
      <c r="J333" s="228" t="str">
        <f>A333</f>
        <v>1.0</v>
      </c>
      <c r="K333" s="49"/>
      <c r="L333" s="34"/>
      <c r="M333" s="38"/>
      <c r="N333" s="30"/>
      <c r="O333" s="30"/>
      <c r="P333" s="30"/>
      <c r="Q333" s="30"/>
      <c r="R333" s="30"/>
      <c r="S333" s="30"/>
    </row>
    <row r="334" spans="1:19" s="31" customFormat="1" ht="46.8">
      <c r="A334" s="47" t="s">
        <v>13</v>
      </c>
      <c r="B334" s="47"/>
      <c r="C334" s="241"/>
      <c r="D334" s="242" t="s">
        <v>25</v>
      </c>
      <c r="E334" s="47" t="s">
        <v>18</v>
      </c>
      <c r="F334" s="67">
        <v>115.02</v>
      </c>
      <c r="G334" s="91">
        <v>0</v>
      </c>
      <c r="H334" s="50">
        <v>0</v>
      </c>
      <c r="I334" s="50">
        <v>0</v>
      </c>
      <c r="J334" s="37"/>
      <c r="K334" s="49"/>
      <c r="L334" s="34"/>
      <c r="M334" s="38"/>
      <c r="N334" s="30"/>
      <c r="O334" s="30"/>
      <c r="P334" s="30"/>
      <c r="Q334" s="30"/>
      <c r="R334" s="30"/>
      <c r="S334" s="30"/>
    </row>
    <row r="335" spans="1:19" s="31" customFormat="1" ht="31.2">
      <c r="A335" s="47" t="s">
        <v>15</v>
      </c>
      <c r="B335" s="47"/>
      <c r="C335" s="241"/>
      <c r="D335" s="242" t="s">
        <v>923</v>
      </c>
      <c r="E335" s="47" t="s">
        <v>18</v>
      </c>
      <c r="F335" s="67">
        <v>35.200000000000003</v>
      </c>
      <c r="G335" s="91">
        <v>0</v>
      </c>
      <c r="H335" s="50">
        <v>0</v>
      </c>
      <c r="I335" s="50">
        <v>0</v>
      </c>
      <c r="J335" s="37"/>
      <c r="K335" s="49"/>
      <c r="L335" s="34"/>
      <c r="M335" s="38"/>
      <c r="N335" s="30"/>
      <c r="O335" s="30"/>
      <c r="P335" s="30"/>
      <c r="Q335" s="30"/>
      <c r="R335" s="30"/>
      <c r="S335" s="30"/>
    </row>
    <row r="336" spans="1:19" s="31" customFormat="1" ht="31.2">
      <c r="A336" s="47" t="s">
        <v>17</v>
      </c>
      <c r="B336" s="47"/>
      <c r="C336" s="241"/>
      <c r="D336" s="242" t="s">
        <v>927</v>
      </c>
      <c r="E336" s="47" t="s">
        <v>18</v>
      </c>
      <c r="F336" s="67">
        <v>3.38</v>
      </c>
      <c r="G336" s="91">
        <v>0</v>
      </c>
      <c r="H336" s="50">
        <v>0</v>
      </c>
      <c r="I336" s="50">
        <v>0</v>
      </c>
      <c r="J336" s="37"/>
      <c r="K336" s="49"/>
      <c r="L336" s="34"/>
      <c r="M336" s="38"/>
      <c r="N336" s="30"/>
      <c r="O336" s="30"/>
      <c r="P336" s="30"/>
      <c r="Q336" s="30"/>
      <c r="R336" s="30"/>
      <c r="S336" s="30"/>
    </row>
    <row r="337" spans="1:19" s="31" customFormat="1" ht="46.8">
      <c r="A337" s="47" t="s">
        <v>19</v>
      </c>
      <c r="B337" s="47"/>
      <c r="C337" s="241"/>
      <c r="D337" s="242" t="s">
        <v>1051</v>
      </c>
      <c r="E337" s="47" t="s">
        <v>14</v>
      </c>
      <c r="F337" s="67">
        <v>114.87000000000002</v>
      </c>
      <c r="G337" s="91">
        <v>0</v>
      </c>
      <c r="H337" s="50">
        <v>0</v>
      </c>
      <c r="I337" s="50">
        <v>0</v>
      </c>
      <c r="J337" s="37"/>
      <c r="K337" s="49"/>
      <c r="L337" s="34"/>
      <c r="M337" s="38"/>
      <c r="N337" s="30"/>
      <c r="O337" s="30"/>
      <c r="P337" s="30"/>
      <c r="Q337" s="30"/>
      <c r="R337" s="30"/>
      <c r="S337" s="30"/>
    </row>
    <row r="338" spans="1:19" s="31" customFormat="1" ht="62.4">
      <c r="A338" s="47" t="s">
        <v>20</v>
      </c>
      <c r="B338" s="47"/>
      <c r="C338" s="241"/>
      <c r="D338" s="242" t="s">
        <v>928</v>
      </c>
      <c r="E338" s="47" t="s">
        <v>18</v>
      </c>
      <c r="F338" s="67">
        <v>92.47999999999999</v>
      </c>
      <c r="G338" s="91">
        <v>0</v>
      </c>
      <c r="H338" s="50">
        <v>0</v>
      </c>
      <c r="I338" s="50">
        <v>0</v>
      </c>
      <c r="J338" s="37"/>
      <c r="K338" s="49"/>
      <c r="L338" s="34"/>
      <c r="M338" s="38"/>
      <c r="N338" s="30"/>
      <c r="O338" s="30"/>
      <c r="P338" s="30"/>
      <c r="Q338" s="30"/>
      <c r="R338" s="30"/>
      <c r="S338" s="30"/>
    </row>
    <row r="339" spans="1:19" s="31" customFormat="1" ht="31.2">
      <c r="A339" s="47" t="s">
        <v>21</v>
      </c>
      <c r="B339" s="47"/>
      <c r="C339" s="241"/>
      <c r="D339" s="242" t="s">
        <v>1020</v>
      </c>
      <c r="E339" s="47" t="s">
        <v>22</v>
      </c>
      <c r="F339" s="67">
        <v>22</v>
      </c>
      <c r="G339" s="91">
        <v>0</v>
      </c>
      <c r="H339" s="50">
        <v>0</v>
      </c>
      <c r="I339" s="50">
        <v>0</v>
      </c>
      <c r="J339" s="37"/>
      <c r="K339" s="49"/>
      <c r="L339" s="34"/>
      <c r="M339" s="38"/>
      <c r="N339" s="30"/>
      <c r="O339" s="30"/>
      <c r="P339" s="30"/>
      <c r="Q339" s="30"/>
      <c r="R339" s="30"/>
      <c r="S339" s="30"/>
    </row>
    <row r="340" spans="1:19" s="31" customFormat="1" ht="46.8">
      <c r="A340" s="47" t="s">
        <v>211</v>
      </c>
      <c r="B340" s="47"/>
      <c r="C340" s="241"/>
      <c r="D340" s="242" t="s">
        <v>929</v>
      </c>
      <c r="E340" s="47" t="s">
        <v>18</v>
      </c>
      <c r="F340" s="67">
        <v>21.42</v>
      </c>
      <c r="G340" s="91">
        <v>0</v>
      </c>
      <c r="H340" s="50">
        <v>0</v>
      </c>
      <c r="I340" s="50">
        <v>0</v>
      </c>
      <c r="J340" s="37"/>
      <c r="K340" s="49"/>
      <c r="L340" s="34"/>
      <c r="M340" s="38"/>
      <c r="N340" s="30"/>
      <c r="O340" s="30"/>
      <c r="P340" s="30"/>
      <c r="Q340" s="30"/>
      <c r="R340" s="30"/>
      <c r="S340" s="30"/>
    </row>
    <row r="341" spans="1:19" s="31" customFormat="1" ht="78">
      <c r="A341" s="47" t="s">
        <v>212</v>
      </c>
      <c r="B341" s="47"/>
      <c r="C341" s="241"/>
      <c r="D341" s="242" t="s">
        <v>894</v>
      </c>
      <c r="E341" s="47" t="s">
        <v>14</v>
      </c>
      <c r="F341" s="67">
        <v>379.73999999999995</v>
      </c>
      <c r="G341" s="91">
        <v>0</v>
      </c>
      <c r="H341" s="50">
        <v>0</v>
      </c>
      <c r="I341" s="50">
        <v>0</v>
      </c>
      <c r="J341" s="37"/>
      <c r="K341" s="49"/>
      <c r="L341" s="34"/>
      <c r="M341" s="38"/>
      <c r="N341" s="30"/>
      <c r="O341" s="30"/>
      <c r="P341" s="30"/>
      <c r="Q341" s="30"/>
      <c r="R341" s="30"/>
      <c r="S341" s="30"/>
    </row>
    <row r="342" spans="1:19" s="31" customFormat="1" ht="62.4">
      <c r="A342" s="47" t="s">
        <v>213</v>
      </c>
      <c r="B342" s="47"/>
      <c r="C342" s="241"/>
      <c r="D342" s="242" t="s">
        <v>937</v>
      </c>
      <c r="E342" s="47" t="s">
        <v>14</v>
      </c>
      <c r="F342" s="67">
        <v>879.92</v>
      </c>
      <c r="G342" s="91">
        <v>0</v>
      </c>
      <c r="H342" s="50">
        <v>0</v>
      </c>
      <c r="I342" s="50">
        <v>0</v>
      </c>
      <c r="J342" s="37"/>
      <c r="K342" s="49"/>
      <c r="L342" s="34"/>
      <c r="M342" s="38"/>
      <c r="N342" s="30"/>
      <c r="O342" s="30"/>
      <c r="P342" s="30"/>
      <c r="Q342" s="30"/>
      <c r="R342" s="30"/>
      <c r="S342" s="30"/>
    </row>
    <row r="343" spans="1:19" s="31" customFormat="1" ht="78">
      <c r="A343" s="47" t="s">
        <v>254</v>
      </c>
      <c r="B343" s="47"/>
      <c r="C343" s="241"/>
      <c r="D343" s="242" t="s">
        <v>938</v>
      </c>
      <c r="E343" s="47" t="s">
        <v>14</v>
      </c>
      <c r="F343" s="67">
        <v>879.92</v>
      </c>
      <c r="G343" s="91">
        <v>0</v>
      </c>
      <c r="H343" s="50">
        <v>0</v>
      </c>
      <c r="I343" s="50">
        <v>0</v>
      </c>
      <c r="J343" s="37"/>
      <c r="K343" s="49"/>
      <c r="L343" s="34"/>
      <c r="M343" s="38"/>
      <c r="N343" s="30"/>
      <c r="O343" s="30"/>
      <c r="P343" s="30"/>
      <c r="Q343" s="30"/>
      <c r="R343" s="30"/>
      <c r="S343" s="30"/>
    </row>
    <row r="344" spans="1:19" s="31" customFormat="1" ht="78">
      <c r="A344" s="47" t="s">
        <v>255</v>
      </c>
      <c r="B344" s="47"/>
      <c r="C344" s="241"/>
      <c r="D344" s="242" t="s">
        <v>938</v>
      </c>
      <c r="E344" s="47" t="s">
        <v>14</v>
      </c>
      <c r="F344" s="67">
        <v>845.76</v>
      </c>
      <c r="G344" s="91">
        <v>0</v>
      </c>
      <c r="H344" s="50">
        <v>0</v>
      </c>
      <c r="I344" s="50">
        <v>0</v>
      </c>
      <c r="J344" s="37"/>
      <c r="K344" s="49"/>
      <c r="L344" s="34"/>
      <c r="M344" s="38"/>
      <c r="N344" s="30"/>
      <c r="O344" s="30"/>
      <c r="P344" s="30"/>
      <c r="Q344" s="30"/>
      <c r="R344" s="30"/>
      <c r="S344" s="30"/>
    </row>
    <row r="345" spans="1:19" s="31" customFormat="1" ht="46.8">
      <c r="A345" s="47" t="s">
        <v>1030</v>
      </c>
      <c r="B345" s="47"/>
      <c r="C345" s="241"/>
      <c r="D345" s="242" t="s">
        <v>895</v>
      </c>
      <c r="E345" s="47" t="s">
        <v>14</v>
      </c>
      <c r="F345" s="67">
        <v>34.159999999999997</v>
      </c>
      <c r="G345" s="91">
        <v>0</v>
      </c>
      <c r="H345" s="50">
        <v>0</v>
      </c>
      <c r="I345" s="50">
        <v>0</v>
      </c>
      <c r="J345" s="37"/>
      <c r="K345" s="49"/>
      <c r="L345" s="34"/>
      <c r="M345" s="38"/>
      <c r="N345" s="30"/>
      <c r="O345" s="30"/>
      <c r="P345" s="30"/>
      <c r="Q345" s="30"/>
      <c r="R345" s="30"/>
      <c r="S345" s="30"/>
    </row>
    <row r="346" spans="1:19" s="31" customFormat="1" ht="31.2">
      <c r="A346" s="47" t="s">
        <v>1031</v>
      </c>
      <c r="B346" s="47"/>
      <c r="C346" s="241"/>
      <c r="D346" s="242" t="s">
        <v>970</v>
      </c>
      <c r="E346" s="47" t="s">
        <v>14</v>
      </c>
      <c r="F346" s="67">
        <v>845.76</v>
      </c>
      <c r="G346" s="91">
        <v>0</v>
      </c>
      <c r="H346" s="50">
        <v>0</v>
      </c>
      <c r="I346" s="50">
        <v>0</v>
      </c>
      <c r="J346" s="37"/>
      <c r="K346" s="49"/>
      <c r="L346" s="34"/>
      <c r="M346" s="38"/>
      <c r="N346" s="30"/>
      <c r="O346" s="30"/>
      <c r="P346" s="30"/>
      <c r="Q346" s="30"/>
      <c r="R346" s="30"/>
      <c r="S346" s="30"/>
    </row>
    <row r="347" spans="1:19" s="31" customFormat="1" ht="31.2">
      <c r="A347" s="47" t="s">
        <v>1032</v>
      </c>
      <c r="B347" s="47"/>
      <c r="C347" s="241"/>
      <c r="D347" s="242" t="s">
        <v>908</v>
      </c>
      <c r="E347" s="47" t="s">
        <v>14</v>
      </c>
      <c r="F347" s="67">
        <v>845.76</v>
      </c>
      <c r="G347" s="91">
        <v>0</v>
      </c>
      <c r="H347" s="50">
        <v>0</v>
      </c>
      <c r="I347" s="50">
        <v>0</v>
      </c>
      <c r="J347" s="37"/>
      <c r="K347" s="49"/>
      <c r="L347" s="34"/>
      <c r="M347" s="38"/>
      <c r="N347" s="30"/>
      <c r="O347" s="30"/>
      <c r="P347" s="30"/>
      <c r="Q347" s="30"/>
      <c r="R347" s="30"/>
      <c r="S347" s="30"/>
    </row>
    <row r="348" spans="1:19" s="31" customFormat="1" ht="31.2">
      <c r="A348" s="47" t="s">
        <v>1033</v>
      </c>
      <c r="B348" s="47"/>
      <c r="C348" s="241"/>
      <c r="D348" s="242" t="s">
        <v>798</v>
      </c>
      <c r="E348" s="47" t="s">
        <v>14</v>
      </c>
      <c r="F348" s="67">
        <v>6</v>
      </c>
      <c r="G348" s="91">
        <v>0</v>
      </c>
      <c r="H348" s="50">
        <v>0</v>
      </c>
      <c r="I348" s="50">
        <v>0</v>
      </c>
      <c r="J348" s="37"/>
      <c r="K348" s="49"/>
      <c r="L348" s="34"/>
      <c r="M348" s="38"/>
      <c r="N348" s="30"/>
      <c r="O348" s="30"/>
      <c r="P348" s="30"/>
      <c r="Q348" s="30"/>
      <c r="R348" s="30"/>
      <c r="S348" s="30"/>
    </row>
    <row r="349" spans="1:19" s="31" customFormat="1" ht="78">
      <c r="A349" s="47" t="s">
        <v>1034</v>
      </c>
      <c r="B349" s="47"/>
      <c r="C349" s="241"/>
      <c r="D349" s="242" t="s">
        <v>941</v>
      </c>
      <c r="E349" s="47" t="s">
        <v>14</v>
      </c>
      <c r="F349" s="67">
        <v>12</v>
      </c>
      <c r="G349" s="91">
        <v>0</v>
      </c>
      <c r="H349" s="50">
        <v>0</v>
      </c>
      <c r="I349" s="50">
        <v>0</v>
      </c>
      <c r="J349" s="37"/>
      <c r="K349" s="49"/>
      <c r="L349" s="34"/>
      <c r="M349" s="38"/>
      <c r="N349" s="30"/>
      <c r="O349" s="30"/>
      <c r="P349" s="30"/>
      <c r="Q349" s="30"/>
      <c r="R349" s="30"/>
      <c r="S349" s="30"/>
    </row>
    <row r="350" spans="1:19" s="31" customFormat="1" ht="78">
      <c r="A350" s="47" t="s">
        <v>1035</v>
      </c>
      <c r="B350" s="47"/>
      <c r="C350" s="241"/>
      <c r="D350" s="242" t="s">
        <v>1052</v>
      </c>
      <c r="E350" s="47" t="s">
        <v>14</v>
      </c>
      <c r="F350" s="67">
        <v>82.08</v>
      </c>
      <c r="G350" s="91">
        <v>0</v>
      </c>
      <c r="H350" s="50">
        <v>0</v>
      </c>
      <c r="I350" s="50">
        <v>0</v>
      </c>
      <c r="J350" s="37"/>
      <c r="K350" s="49"/>
      <c r="L350" s="34"/>
      <c r="M350" s="38"/>
      <c r="N350" s="30"/>
      <c r="O350" s="30"/>
      <c r="P350" s="30"/>
      <c r="Q350" s="30"/>
      <c r="R350" s="30"/>
      <c r="S350" s="30"/>
    </row>
    <row r="351" spans="1:19" s="31" customFormat="1" ht="78">
      <c r="A351" s="47" t="s">
        <v>1036</v>
      </c>
      <c r="B351" s="47"/>
      <c r="C351" s="241"/>
      <c r="D351" s="242" t="s">
        <v>1053</v>
      </c>
      <c r="E351" s="47" t="s">
        <v>16</v>
      </c>
      <c r="F351" s="67">
        <v>28.32</v>
      </c>
      <c r="G351" s="91">
        <v>0</v>
      </c>
      <c r="H351" s="50">
        <v>0</v>
      </c>
      <c r="I351" s="50">
        <v>0</v>
      </c>
      <c r="J351" s="37"/>
      <c r="K351" s="49"/>
      <c r="L351" s="34"/>
      <c r="M351" s="38"/>
      <c r="N351" s="30"/>
      <c r="O351" s="30"/>
      <c r="P351" s="30"/>
      <c r="Q351" s="30"/>
      <c r="R351" s="30"/>
      <c r="S351" s="30"/>
    </row>
    <row r="352" spans="1:19" s="31" customFormat="1">
      <c r="A352" s="185"/>
      <c r="B352" s="186"/>
      <c r="C352" s="186"/>
      <c r="D352" s="187"/>
      <c r="E352" s="188"/>
      <c r="F352" s="189"/>
      <c r="G352" s="189"/>
      <c r="H352" s="191"/>
      <c r="I352" s="50"/>
      <c r="J352" s="37"/>
      <c r="K352" s="49"/>
      <c r="L352" s="34"/>
      <c r="M352" s="38"/>
      <c r="N352" s="30"/>
      <c r="O352" s="30"/>
      <c r="P352" s="30"/>
      <c r="Q352" s="30"/>
      <c r="R352" s="30"/>
      <c r="S352" s="30"/>
    </row>
    <row r="353" spans="1:19" s="31" customFormat="1">
      <c r="A353" s="57" t="s">
        <v>23</v>
      </c>
      <c r="B353" s="58"/>
      <c r="C353" s="58"/>
      <c r="D353" s="59" t="s">
        <v>1040</v>
      </c>
      <c r="E353" s="58"/>
      <c r="F353" s="60"/>
      <c r="G353" s="60"/>
      <c r="H353" s="60"/>
      <c r="I353" s="60">
        <f>SUM(I354:I358)</f>
        <v>0</v>
      </c>
      <c r="J353" s="228" t="str">
        <f>A353</f>
        <v>2.0</v>
      </c>
      <c r="K353" s="49"/>
      <c r="L353" s="34"/>
      <c r="M353" s="38"/>
      <c r="N353" s="30"/>
      <c r="O353" s="30"/>
      <c r="P353" s="30"/>
      <c r="Q353" s="30"/>
      <c r="R353" s="30"/>
      <c r="S353" s="30"/>
    </row>
    <row r="354" spans="1:19" s="31" customFormat="1">
      <c r="A354" s="47" t="s">
        <v>24</v>
      </c>
      <c r="B354" s="47"/>
      <c r="C354" s="241"/>
      <c r="D354" s="242" t="s">
        <v>972</v>
      </c>
      <c r="E354" s="47" t="s">
        <v>18</v>
      </c>
      <c r="F354" s="67">
        <v>796.86</v>
      </c>
      <c r="G354" s="91">
        <v>0</v>
      </c>
      <c r="H354" s="50">
        <v>0</v>
      </c>
      <c r="I354" s="50">
        <v>0</v>
      </c>
      <c r="J354" s="37"/>
      <c r="K354" s="49"/>
      <c r="L354" s="34"/>
      <c r="M354" s="38"/>
      <c r="N354" s="30"/>
      <c r="O354" s="30"/>
      <c r="P354" s="30"/>
      <c r="Q354" s="30"/>
      <c r="R354" s="30"/>
      <c r="S354" s="30"/>
    </row>
    <row r="355" spans="1:19" s="31" customFormat="1" ht="46.8">
      <c r="A355" s="47" t="s">
        <v>26</v>
      </c>
      <c r="B355" s="47"/>
      <c r="C355" s="241"/>
      <c r="D355" s="242" t="s">
        <v>973</v>
      </c>
      <c r="E355" s="47" t="s">
        <v>14</v>
      </c>
      <c r="F355" s="67">
        <v>796.86</v>
      </c>
      <c r="G355" s="91">
        <v>0</v>
      </c>
      <c r="H355" s="50">
        <v>0</v>
      </c>
      <c r="I355" s="50">
        <v>0</v>
      </c>
      <c r="J355" s="37"/>
      <c r="K355" s="49"/>
      <c r="L355" s="34"/>
      <c r="M355" s="38"/>
      <c r="N355" s="30"/>
      <c r="O355" s="30"/>
      <c r="P355" s="30"/>
      <c r="Q355" s="30"/>
      <c r="R355" s="30"/>
      <c r="S355" s="30"/>
    </row>
    <row r="356" spans="1:19" s="31" customFormat="1" ht="78">
      <c r="A356" s="47" t="s">
        <v>27</v>
      </c>
      <c r="B356" s="47"/>
      <c r="C356" s="241"/>
      <c r="D356" s="242" t="s">
        <v>974</v>
      </c>
      <c r="E356" s="47" t="s">
        <v>16</v>
      </c>
      <c r="F356" s="67">
        <v>24.87</v>
      </c>
      <c r="G356" s="91">
        <v>0</v>
      </c>
      <c r="H356" s="50">
        <v>0</v>
      </c>
      <c r="I356" s="50">
        <v>0</v>
      </c>
      <c r="J356" s="37"/>
      <c r="K356" s="49"/>
      <c r="L356" s="34"/>
      <c r="M356" s="38"/>
      <c r="N356" s="30"/>
      <c r="O356" s="30"/>
      <c r="P356" s="30"/>
      <c r="Q356" s="30"/>
      <c r="R356" s="30"/>
      <c r="S356" s="30"/>
    </row>
    <row r="357" spans="1:19" s="31" customFormat="1" ht="31.2">
      <c r="A357" s="47" t="s">
        <v>261</v>
      </c>
      <c r="B357" s="47"/>
      <c r="C357" s="241"/>
      <c r="D357" s="242" t="s">
        <v>975</v>
      </c>
      <c r="E357" s="47" t="s">
        <v>14</v>
      </c>
      <c r="F357" s="67">
        <v>14.16</v>
      </c>
      <c r="G357" s="91">
        <v>0</v>
      </c>
      <c r="H357" s="50">
        <v>0</v>
      </c>
      <c r="I357" s="50">
        <v>0</v>
      </c>
      <c r="J357" s="37"/>
      <c r="K357" s="49"/>
      <c r="L357" s="34"/>
      <c r="M357" s="38"/>
      <c r="N357" s="30"/>
      <c r="O357" s="30"/>
      <c r="P357" s="30"/>
      <c r="Q357" s="30"/>
      <c r="R357" s="30"/>
      <c r="S357" s="30"/>
    </row>
    <row r="358" spans="1:19" s="31" customFormat="1">
      <c r="A358" s="185"/>
      <c r="B358" s="186"/>
      <c r="C358" s="186"/>
      <c r="D358" s="187"/>
      <c r="E358" s="188"/>
      <c r="F358" s="189"/>
      <c r="G358" s="189"/>
      <c r="H358" s="191"/>
      <c r="I358" s="50"/>
      <c r="J358" s="37"/>
      <c r="K358" s="49"/>
      <c r="L358" s="34"/>
      <c r="M358" s="38"/>
      <c r="N358" s="30"/>
      <c r="O358" s="30"/>
      <c r="P358" s="30"/>
      <c r="Q358" s="30"/>
      <c r="R358" s="30"/>
      <c r="S358" s="30"/>
    </row>
    <row r="359" spans="1:19" s="31" customFormat="1">
      <c r="A359" s="57" t="s">
        <v>28</v>
      </c>
      <c r="B359" s="58"/>
      <c r="C359" s="58"/>
      <c r="D359" s="59" t="s">
        <v>1041</v>
      </c>
      <c r="E359" s="58"/>
      <c r="F359" s="60"/>
      <c r="G359" s="60"/>
      <c r="H359" s="60"/>
      <c r="I359" s="60">
        <f>SUM(I360:I370)</f>
        <v>0</v>
      </c>
      <c r="J359" s="228" t="str">
        <f>A359</f>
        <v>3.0</v>
      </c>
      <c r="K359" s="49"/>
      <c r="L359" s="34"/>
      <c r="M359" s="38"/>
      <c r="N359" s="30"/>
      <c r="O359" s="30"/>
      <c r="P359" s="30"/>
      <c r="Q359" s="30"/>
      <c r="R359" s="30"/>
      <c r="S359" s="30"/>
    </row>
    <row r="360" spans="1:19" s="31" customFormat="1" ht="46.8">
      <c r="A360" s="47" t="s">
        <v>29</v>
      </c>
      <c r="B360" s="47"/>
      <c r="C360" s="241"/>
      <c r="D360" s="242" t="s">
        <v>993</v>
      </c>
      <c r="E360" s="47" t="s">
        <v>22</v>
      </c>
      <c r="F360" s="67">
        <v>7</v>
      </c>
      <c r="G360" s="91">
        <v>0</v>
      </c>
      <c r="H360" s="50">
        <v>0</v>
      </c>
      <c r="I360" s="50">
        <v>0</v>
      </c>
      <c r="J360" s="37"/>
      <c r="K360" s="49"/>
      <c r="L360" s="34"/>
      <c r="M360" s="38"/>
      <c r="N360" s="30"/>
      <c r="O360" s="30"/>
      <c r="P360" s="30"/>
      <c r="Q360" s="30"/>
      <c r="R360" s="30"/>
      <c r="S360" s="30"/>
    </row>
    <row r="361" spans="1:19" s="31" customFormat="1" ht="31.2">
      <c r="A361" s="47" t="s">
        <v>30</v>
      </c>
      <c r="B361" s="47"/>
      <c r="C361" s="241"/>
      <c r="D361" s="242" t="s">
        <v>994</v>
      </c>
      <c r="E361" s="47" t="s">
        <v>22</v>
      </c>
      <c r="F361" s="67">
        <v>22</v>
      </c>
      <c r="G361" s="91">
        <v>0</v>
      </c>
      <c r="H361" s="50">
        <v>0</v>
      </c>
      <c r="I361" s="50">
        <v>0</v>
      </c>
      <c r="J361" s="37"/>
      <c r="K361" s="49"/>
      <c r="L361" s="34"/>
      <c r="M361" s="38"/>
      <c r="N361" s="30"/>
      <c r="O361" s="30"/>
      <c r="P361" s="30"/>
      <c r="Q361" s="30"/>
      <c r="R361" s="30"/>
      <c r="S361" s="30"/>
    </row>
    <row r="362" spans="1:19" s="31" customFormat="1" ht="31.2">
      <c r="A362" s="47" t="s">
        <v>1043</v>
      </c>
      <c r="B362" s="47"/>
      <c r="C362" s="241"/>
      <c r="D362" s="242" t="s">
        <v>992</v>
      </c>
      <c r="E362" s="47" t="s">
        <v>18</v>
      </c>
      <c r="F362" s="67">
        <v>22</v>
      </c>
      <c r="G362" s="91">
        <v>0</v>
      </c>
      <c r="H362" s="50">
        <v>0</v>
      </c>
      <c r="I362" s="50">
        <v>0</v>
      </c>
      <c r="J362" s="37"/>
      <c r="K362" s="49"/>
      <c r="L362" s="34"/>
      <c r="M362" s="38"/>
      <c r="N362" s="30"/>
      <c r="O362" s="30"/>
      <c r="P362" s="30"/>
      <c r="Q362" s="30"/>
      <c r="R362" s="30"/>
      <c r="S362" s="30"/>
    </row>
    <row r="363" spans="1:19" s="31" customFormat="1" ht="62.4">
      <c r="A363" s="47" t="s">
        <v>1044</v>
      </c>
      <c r="B363" s="47"/>
      <c r="C363" s="241"/>
      <c r="D363" s="242" t="s">
        <v>976</v>
      </c>
      <c r="E363" s="47" t="s">
        <v>22</v>
      </c>
      <c r="F363" s="67">
        <v>17</v>
      </c>
      <c r="G363" s="91">
        <v>0</v>
      </c>
      <c r="H363" s="50">
        <v>0</v>
      </c>
      <c r="I363" s="50">
        <v>0</v>
      </c>
      <c r="J363" s="37"/>
      <c r="K363" s="49"/>
      <c r="L363" s="34"/>
      <c r="M363" s="38"/>
      <c r="N363" s="30"/>
      <c r="O363" s="30"/>
      <c r="P363" s="30"/>
      <c r="Q363" s="30"/>
      <c r="R363" s="30"/>
      <c r="S363" s="30"/>
    </row>
    <row r="364" spans="1:19" s="31" customFormat="1" ht="46.8">
      <c r="A364" s="47" t="s">
        <v>1045</v>
      </c>
      <c r="B364" s="47"/>
      <c r="C364" s="241"/>
      <c r="D364" s="242" t="s">
        <v>999</v>
      </c>
      <c r="E364" s="47" t="s">
        <v>68</v>
      </c>
      <c r="F364" s="67">
        <v>7</v>
      </c>
      <c r="G364" s="91">
        <v>0</v>
      </c>
      <c r="H364" s="50">
        <v>0</v>
      </c>
      <c r="I364" s="50">
        <v>0</v>
      </c>
      <c r="J364" s="37"/>
      <c r="K364" s="49"/>
      <c r="L364" s="34"/>
      <c r="M364" s="38"/>
      <c r="N364" s="30"/>
      <c r="O364" s="30"/>
      <c r="P364" s="30"/>
      <c r="Q364" s="30"/>
      <c r="R364" s="30"/>
      <c r="S364" s="30"/>
    </row>
    <row r="365" spans="1:19" s="31" customFormat="1" ht="46.8">
      <c r="A365" s="47" t="s">
        <v>1046</v>
      </c>
      <c r="B365" s="47"/>
      <c r="C365" s="241"/>
      <c r="D365" s="242" t="s">
        <v>1001</v>
      </c>
      <c r="E365" s="47" t="s">
        <v>16</v>
      </c>
      <c r="F365" s="67">
        <v>204.1</v>
      </c>
      <c r="G365" s="91">
        <v>0</v>
      </c>
      <c r="H365" s="50">
        <v>0</v>
      </c>
      <c r="I365" s="50">
        <v>0</v>
      </c>
      <c r="J365" s="37"/>
      <c r="K365" s="49"/>
      <c r="L365" s="34"/>
      <c r="M365" s="38"/>
      <c r="N365" s="30"/>
      <c r="O365" s="30"/>
      <c r="P365" s="30"/>
      <c r="Q365" s="30"/>
      <c r="R365" s="30"/>
      <c r="S365" s="30"/>
    </row>
    <row r="366" spans="1:19" s="31" customFormat="1" ht="46.8">
      <c r="A366" s="47" t="s">
        <v>1047</v>
      </c>
      <c r="B366" s="47"/>
      <c r="C366" s="241"/>
      <c r="D366" s="242" t="s">
        <v>778</v>
      </c>
      <c r="E366" s="47" t="s">
        <v>16</v>
      </c>
      <c r="F366" s="67">
        <v>573.20000000000005</v>
      </c>
      <c r="G366" s="91">
        <v>0</v>
      </c>
      <c r="H366" s="50">
        <v>0</v>
      </c>
      <c r="I366" s="50">
        <v>0</v>
      </c>
      <c r="J366" s="37"/>
      <c r="K366" s="49"/>
      <c r="L366" s="34"/>
      <c r="M366" s="38"/>
      <c r="N366" s="30"/>
      <c r="O366" s="30"/>
      <c r="P366" s="30"/>
      <c r="Q366" s="30"/>
      <c r="R366" s="30"/>
      <c r="S366" s="30"/>
    </row>
    <row r="367" spans="1:19" s="31" customFormat="1" ht="46.8">
      <c r="A367" s="47" t="s">
        <v>1048</v>
      </c>
      <c r="B367" s="47"/>
      <c r="C367" s="241"/>
      <c r="D367" s="242" t="s">
        <v>1017</v>
      </c>
      <c r="E367" s="47" t="s">
        <v>22</v>
      </c>
      <c r="F367" s="67">
        <v>4</v>
      </c>
      <c r="G367" s="91">
        <v>0</v>
      </c>
      <c r="H367" s="50">
        <v>0</v>
      </c>
      <c r="I367" s="50">
        <v>0</v>
      </c>
      <c r="J367" s="37"/>
      <c r="K367" s="49"/>
      <c r="L367" s="34"/>
      <c r="M367" s="38"/>
      <c r="N367" s="30"/>
      <c r="O367" s="30"/>
      <c r="P367" s="30"/>
      <c r="Q367" s="30"/>
      <c r="R367" s="30"/>
      <c r="S367" s="30"/>
    </row>
    <row r="368" spans="1:19" s="31" customFormat="1" ht="46.8">
      <c r="A368" s="47" t="s">
        <v>1049</v>
      </c>
      <c r="B368" s="47"/>
      <c r="C368" s="241"/>
      <c r="D368" s="242" t="s">
        <v>1037</v>
      </c>
      <c r="E368" s="47" t="s">
        <v>22</v>
      </c>
      <c r="F368" s="67">
        <v>1</v>
      </c>
      <c r="G368" s="91">
        <v>0</v>
      </c>
      <c r="H368" s="50">
        <v>0</v>
      </c>
      <c r="I368" s="50">
        <v>0</v>
      </c>
      <c r="J368" s="37"/>
      <c r="K368" s="49"/>
      <c r="L368" s="34"/>
      <c r="M368" s="38"/>
      <c r="N368" s="30"/>
      <c r="O368" s="30"/>
      <c r="P368" s="30"/>
      <c r="Q368" s="30"/>
      <c r="R368" s="30"/>
      <c r="S368" s="30"/>
    </row>
    <row r="369" spans="1:19" s="31" customFormat="1" ht="46.8">
      <c r="A369" s="47" t="s">
        <v>1050</v>
      </c>
      <c r="B369" s="47"/>
      <c r="C369" s="241"/>
      <c r="D369" s="242" t="s">
        <v>1039</v>
      </c>
      <c r="E369" s="47" t="s">
        <v>22</v>
      </c>
      <c r="F369" s="67">
        <v>2</v>
      </c>
      <c r="G369" s="91">
        <v>0</v>
      </c>
      <c r="H369" s="50">
        <v>0</v>
      </c>
      <c r="I369" s="50">
        <v>0</v>
      </c>
      <c r="J369" s="37"/>
      <c r="K369" s="49"/>
      <c r="L369" s="34"/>
      <c r="M369" s="38"/>
      <c r="N369" s="30"/>
      <c r="O369" s="30"/>
      <c r="P369" s="30"/>
      <c r="Q369" s="30"/>
      <c r="R369" s="30"/>
      <c r="S369" s="30"/>
    </row>
    <row r="370" spans="1:19" s="31" customFormat="1">
      <c r="A370" s="71"/>
      <c r="B370" s="71"/>
      <c r="C370" s="71"/>
      <c r="D370" s="80"/>
      <c r="E370" s="65"/>
      <c r="F370" s="74"/>
      <c r="G370" s="75"/>
      <c r="H370" s="74"/>
      <c r="I370" s="74"/>
      <c r="J370" s="37"/>
      <c r="K370" s="49"/>
      <c r="L370" s="34"/>
      <c r="M370" s="38"/>
      <c r="N370" s="30"/>
      <c r="O370" s="30"/>
      <c r="P370" s="30"/>
      <c r="Q370" s="30"/>
      <c r="R370" s="30"/>
      <c r="S370" s="30"/>
    </row>
    <row r="371" spans="1:19" s="31" customFormat="1">
      <c r="A371" s="57" t="s">
        <v>31</v>
      </c>
      <c r="B371" s="58"/>
      <c r="C371" s="58"/>
      <c r="D371" s="59" t="s">
        <v>1042</v>
      </c>
      <c r="E371" s="58"/>
      <c r="F371" s="60"/>
      <c r="G371" s="60"/>
      <c r="H371" s="60"/>
      <c r="I371" s="60">
        <f>SUM(I372:I376)</f>
        <v>0</v>
      </c>
      <c r="J371" s="228" t="str">
        <f>A371</f>
        <v>4.0</v>
      </c>
      <c r="K371" s="49"/>
      <c r="L371" s="34"/>
      <c r="M371" s="38"/>
      <c r="N371" s="30"/>
      <c r="O371" s="30"/>
      <c r="P371" s="30"/>
      <c r="Q371" s="30"/>
      <c r="R371" s="30"/>
      <c r="S371" s="30"/>
    </row>
    <row r="372" spans="1:19" s="31" customFormat="1" ht="62.4">
      <c r="A372" s="47" t="s">
        <v>32</v>
      </c>
      <c r="B372" s="47"/>
      <c r="C372" s="241"/>
      <c r="D372" s="242" t="s">
        <v>1021</v>
      </c>
      <c r="E372" s="47" t="s">
        <v>22</v>
      </c>
      <c r="F372" s="67">
        <v>7</v>
      </c>
      <c r="G372" s="91">
        <v>0</v>
      </c>
      <c r="H372" s="50">
        <v>0</v>
      </c>
      <c r="I372" s="50">
        <v>0</v>
      </c>
      <c r="J372" s="37"/>
      <c r="K372" s="49"/>
      <c r="L372" s="34"/>
      <c r="M372" s="38"/>
      <c r="N372" s="30"/>
      <c r="O372" s="30"/>
      <c r="P372" s="30"/>
      <c r="Q372" s="30"/>
      <c r="R372" s="30"/>
      <c r="S372" s="30"/>
    </row>
    <row r="373" spans="1:19" s="31" customFormat="1" ht="62.4">
      <c r="A373" s="47" t="s">
        <v>33</v>
      </c>
      <c r="B373" s="47"/>
      <c r="C373" s="241"/>
      <c r="D373" s="242" t="s">
        <v>1022</v>
      </c>
      <c r="E373" s="47" t="s">
        <v>22</v>
      </c>
      <c r="F373" s="67">
        <v>5</v>
      </c>
      <c r="G373" s="91">
        <v>0</v>
      </c>
      <c r="H373" s="50">
        <v>0</v>
      </c>
      <c r="I373" s="50">
        <v>0</v>
      </c>
      <c r="J373" s="37"/>
      <c r="K373" s="49"/>
      <c r="L373" s="34"/>
      <c r="M373" s="38"/>
      <c r="N373" s="30"/>
      <c r="O373" s="30"/>
      <c r="P373" s="30"/>
      <c r="Q373" s="30"/>
      <c r="R373" s="30"/>
      <c r="S373" s="30"/>
    </row>
    <row r="374" spans="1:19" s="31" customFormat="1" ht="31.2">
      <c r="A374" s="47" t="s">
        <v>276</v>
      </c>
      <c r="B374" s="47"/>
      <c r="C374" s="241"/>
      <c r="D374" s="242" t="s">
        <v>1026</v>
      </c>
      <c r="E374" s="47" t="s">
        <v>16</v>
      </c>
      <c r="F374" s="67">
        <v>76.800000000000011</v>
      </c>
      <c r="G374" s="91">
        <v>0</v>
      </c>
      <c r="H374" s="50">
        <v>0</v>
      </c>
      <c r="I374" s="50">
        <v>0</v>
      </c>
      <c r="J374" s="37"/>
      <c r="K374" s="49"/>
      <c r="L374" s="34"/>
      <c r="M374" s="38"/>
      <c r="N374" s="30"/>
      <c r="O374" s="30"/>
      <c r="P374" s="30"/>
      <c r="Q374" s="30"/>
      <c r="R374" s="30"/>
      <c r="S374" s="30"/>
    </row>
    <row r="375" spans="1:19" s="31" customFormat="1" ht="78">
      <c r="A375" s="47" t="s">
        <v>282</v>
      </c>
      <c r="B375" s="47"/>
      <c r="C375" s="241"/>
      <c r="D375" s="242" t="s">
        <v>1028</v>
      </c>
      <c r="E375" s="47" t="s">
        <v>16</v>
      </c>
      <c r="F375" s="67">
        <v>52.900000000000006</v>
      </c>
      <c r="G375" s="91">
        <v>0</v>
      </c>
      <c r="H375" s="50">
        <v>0</v>
      </c>
      <c r="I375" s="50">
        <v>0</v>
      </c>
      <c r="J375" s="37"/>
      <c r="K375" s="49"/>
      <c r="L375" s="34"/>
      <c r="M375" s="38"/>
      <c r="N375" s="30"/>
      <c r="O375" s="30"/>
      <c r="P375" s="30"/>
      <c r="Q375" s="30"/>
      <c r="R375" s="30"/>
      <c r="S375" s="30"/>
    </row>
    <row r="376" spans="1:19" s="31" customFormat="1">
      <c r="A376" s="185"/>
      <c r="B376" s="186"/>
      <c r="C376" s="186"/>
      <c r="D376" s="187"/>
      <c r="E376" s="188"/>
      <c r="F376" s="189"/>
      <c r="G376" s="189"/>
      <c r="H376" s="191"/>
      <c r="I376" s="50"/>
      <c r="J376" s="37"/>
      <c r="K376" s="49"/>
      <c r="L376" s="34"/>
      <c r="M376" s="38"/>
      <c r="N376" s="30"/>
      <c r="O376" s="30"/>
      <c r="P376" s="30"/>
      <c r="Q376" s="30"/>
      <c r="R376" s="30"/>
      <c r="S376" s="30"/>
    </row>
    <row r="377" spans="1:19" s="31" customFormat="1">
      <c r="A377" s="266" t="s">
        <v>912</v>
      </c>
      <c r="B377" s="267"/>
      <c r="C377" s="267"/>
      <c r="D377" s="267"/>
      <c r="E377" s="267"/>
      <c r="F377" s="268"/>
      <c r="G377" s="156"/>
      <c r="H377" s="27"/>
      <c r="I377" s="28">
        <f>I11+I331</f>
        <v>0</v>
      </c>
      <c r="J377" s="88"/>
      <c r="K377" s="49"/>
      <c r="L377" s="88"/>
      <c r="M377" s="89"/>
      <c r="N377" s="89"/>
      <c r="O377" s="89"/>
      <c r="P377" s="89"/>
      <c r="Q377" s="89"/>
      <c r="R377" s="89"/>
      <c r="S377" s="89"/>
    </row>
    <row r="378" spans="1:19" s="31" customFormat="1">
      <c r="A378" s="30"/>
      <c r="B378" s="30"/>
      <c r="C378" s="30"/>
      <c r="D378" s="30"/>
      <c r="E378" s="30"/>
      <c r="F378" s="30"/>
      <c r="G378" s="29"/>
      <c r="H378" s="37"/>
      <c r="I378" s="38"/>
      <c r="J378" s="37"/>
      <c r="K378" s="29"/>
      <c r="L378" s="29"/>
      <c r="M378" s="30"/>
      <c r="N378" s="30"/>
      <c r="O378" s="30"/>
      <c r="P378" s="30"/>
      <c r="Q378" s="30"/>
      <c r="R378" s="30"/>
      <c r="S378" s="30"/>
    </row>
    <row r="379" spans="1:19">
      <c r="A379" s="182"/>
      <c r="B379" s="216"/>
      <c r="C379" s="216"/>
      <c r="D379" s="216"/>
      <c r="E379" s="216"/>
      <c r="F379" s="216"/>
      <c r="G379" s="176"/>
      <c r="H379" s="216"/>
      <c r="I379" s="217"/>
      <c r="J379" s="239"/>
      <c r="K379" s="177"/>
      <c r="L379" s="177"/>
      <c r="M379" s="216"/>
      <c r="N379" s="216"/>
      <c r="O379" s="216"/>
      <c r="P379" s="216"/>
      <c r="Q379" s="216"/>
      <c r="R379" s="216"/>
      <c r="S379" s="216"/>
    </row>
    <row r="380" spans="1:19">
      <c r="A380" s="182"/>
      <c r="B380" s="216"/>
      <c r="C380" s="216"/>
      <c r="D380" s="216"/>
      <c r="E380" s="216"/>
      <c r="F380" s="216"/>
      <c r="G380" s="176"/>
      <c r="H380" s="216"/>
      <c r="I380" s="217"/>
      <c r="J380" s="239"/>
      <c r="K380" s="177"/>
      <c r="L380" s="177"/>
      <c r="M380" s="216"/>
      <c r="N380" s="216"/>
      <c r="O380" s="216"/>
      <c r="P380" s="216"/>
      <c r="Q380" s="216"/>
      <c r="R380" s="216"/>
      <c r="S380" s="216"/>
    </row>
    <row r="381" spans="1:19">
      <c r="A381" s="182"/>
      <c r="B381" s="216"/>
      <c r="C381" s="216"/>
      <c r="D381" s="216"/>
      <c r="E381" s="216"/>
      <c r="F381" s="216"/>
      <c r="G381" s="176"/>
      <c r="H381" s="216"/>
      <c r="I381" s="217"/>
      <c r="J381" s="239"/>
      <c r="K381" s="177"/>
      <c r="L381" s="177"/>
      <c r="M381" s="216"/>
      <c r="N381" s="216"/>
      <c r="O381" s="216"/>
      <c r="P381" s="216"/>
      <c r="Q381" s="216"/>
      <c r="R381" s="216"/>
      <c r="S381" s="216"/>
    </row>
    <row r="382" spans="1:19">
      <c r="A382" s="182"/>
      <c r="B382" s="216"/>
      <c r="C382" s="216"/>
      <c r="D382" s="216"/>
      <c r="E382" s="216"/>
      <c r="F382" s="216"/>
      <c r="G382" s="176"/>
      <c r="H382" s="216"/>
      <c r="I382" s="217"/>
      <c r="J382" s="239"/>
      <c r="K382" s="177"/>
      <c r="L382" s="177"/>
      <c r="M382" s="216"/>
      <c r="N382" s="216"/>
      <c r="O382" s="216"/>
      <c r="P382" s="216"/>
      <c r="Q382" s="216"/>
      <c r="R382" s="216"/>
      <c r="S382" s="216"/>
    </row>
    <row r="383" spans="1:19">
      <c r="A383" s="182"/>
      <c r="B383" s="216"/>
      <c r="C383" s="216"/>
      <c r="D383" s="216"/>
      <c r="E383" s="216"/>
      <c r="F383" s="216"/>
      <c r="G383" s="176"/>
      <c r="H383" s="216"/>
      <c r="I383" s="217"/>
      <c r="J383" s="239"/>
      <c r="K383" s="177"/>
      <c r="L383" s="177"/>
      <c r="M383" s="216"/>
      <c r="N383" s="216"/>
      <c r="O383" s="216"/>
      <c r="P383" s="216"/>
      <c r="Q383" s="216"/>
      <c r="R383" s="216"/>
      <c r="S383" s="216"/>
    </row>
  </sheetData>
  <autoFilter ref="A11:I377" xr:uid="{00000000-0009-0000-0000-000002000000}"/>
  <mergeCells count="5">
    <mergeCell ref="G8:I8"/>
    <mergeCell ref="A377:F377"/>
    <mergeCell ref="A1:I1"/>
    <mergeCell ref="A2:E2"/>
    <mergeCell ref="G7:H7"/>
  </mergeCells>
  <printOptions horizontalCentered="1"/>
  <pageMargins left="0.39370078740157483" right="0.39370078740157483" top="1.1023622047244095" bottom="0.39370078740157483" header="0.19685039370078741" footer="0.19685039370078741"/>
  <pageSetup paperSize="9" scale="65" fitToWidth="0" fitToHeight="0" orientation="portrait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AD1040"/>
  <sheetViews>
    <sheetView view="pageBreakPreview" topLeftCell="A7" zoomScale="70" zoomScaleNormal="100" zoomScaleSheetLayoutView="70" workbookViewId="0">
      <pane ySplit="636" activePane="bottomLeft"/>
      <selection activeCell="A10" sqref="A10"/>
      <selection pane="bottomLeft" activeCell="E78" sqref="E78"/>
    </sheetView>
  </sheetViews>
  <sheetFormatPr defaultColWidth="44.109375" defaultRowHeight="15.6"/>
  <cols>
    <col min="1" max="1" width="7.109375" style="93" customWidth="1"/>
    <col min="2" max="2" width="56.5546875" style="93" customWidth="1"/>
    <col min="3" max="3" width="19.33203125" style="93" bestFit="1" customWidth="1"/>
    <col min="4" max="7" width="13.6640625" style="93" customWidth="1"/>
    <col min="8" max="9" width="16" style="93" customWidth="1"/>
    <col min="10" max="10" width="15.77734375" style="93" bestFit="1" customWidth="1"/>
    <col min="11" max="11" width="15.5546875" style="93" customWidth="1"/>
    <col min="12" max="12" width="4.6640625" style="93" customWidth="1"/>
    <col min="13" max="13" width="15" style="93" customWidth="1"/>
    <col min="14" max="14" width="15" style="93" bestFit="1" customWidth="1"/>
    <col min="15" max="16384" width="44.109375" style="93"/>
  </cols>
  <sheetData>
    <row r="1" spans="1:30" ht="18">
      <c r="A1" s="287" t="s">
        <v>107</v>
      </c>
      <c r="B1" s="283"/>
      <c r="C1" s="283"/>
      <c r="D1" s="283"/>
      <c r="E1" s="288"/>
      <c r="F1" s="288"/>
      <c r="G1" s="288"/>
      <c r="H1" s="288"/>
      <c r="I1" s="288"/>
      <c r="J1" s="288"/>
      <c r="K1" s="284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1:30">
      <c r="A3" s="95" t="str">
        <f>'ORÇAMENTO - PROPOSTAS'!A3</f>
        <v>OBRA: CONSTRUÇÃO DE QUADRA COBERTA COM VESTIÁRIO, PADRÃO FNDE, ANEXA À ESCOLA MUNICIPAL ALUÍSIO SEBASTIÃO MORENO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</row>
    <row r="4" spans="1:30">
      <c r="A4" s="95" t="str">
        <f>'ORÇAMENTO - PROPOSTAS'!A4</f>
        <v>LOCALIZAÇÃO: DISTRITO DE PIRANGI, ZONA RURAL, PALMARES/PE - COORDENADAS: -8.665917, -35.617748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</row>
    <row r="5" spans="1:30">
      <c r="A5" s="95" t="str">
        <f>'ORÇAMENTO - PROPOSTAS'!A6</f>
        <v>DATA: SIGILOSA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</row>
    <row r="6" spans="1:30">
      <c r="A6" s="94"/>
      <c r="B6" s="94"/>
      <c r="C6" s="96"/>
      <c r="D6" s="97"/>
      <c r="E6" s="97"/>
      <c r="F6" s="97"/>
      <c r="G6" s="97"/>
      <c r="H6" s="97"/>
      <c r="I6" s="97"/>
      <c r="J6" s="97"/>
      <c r="K6" s="97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</row>
    <row r="7" spans="1:30">
      <c r="A7" s="289" t="s">
        <v>108</v>
      </c>
      <c r="B7" s="289" t="s">
        <v>109</v>
      </c>
      <c r="C7" s="291" t="s">
        <v>110</v>
      </c>
      <c r="D7" s="292" t="s">
        <v>111</v>
      </c>
      <c r="E7" s="293"/>
      <c r="F7" s="293"/>
      <c r="G7" s="293"/>
      <c r="H7" s="293"/>
      <c r="I7" s="293"/>
      <c r="J7" s="293"/>
      <c r="K7" s="271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</row>
    <row r="8" spans="1:30">
      <c r="A8" s="290"/>
      <c r="B8" s="290"/>
      <c r="C8" s="290"/>
      <c r="D8" s="99" t="s">
        <v>112</v>
      </c>
      <c r="E8" s="99" t="s">
        <v>113</v>
      </c>
      <c r="F8" s="99" t="s">
        <v>114</v>
      </c>
      <c r="G8" s="99" t="s">
        <v>115</v>
      </c>
      <c r="H8" s="99" t="s">
        <v>191</v>
      </c>
      <c r="I8" s="99" t="s">
        <v>192</v>
      </c>
      <c r="J8" s="99" t="s">
        <v>193</v>
      </c>
      <c r="K8" s="99" t="s">
        <v>194</v>
      </c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</row>
    <row r="9" spans="1:30">
      <c r="A9" s="100"/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</row>
    <row r="10" spans="1:30" s="172" customFormat="1" ht="31.2">
      <c r="A10" s="167" t="s">
        <v>10</v>
      </c>
      <c r="B10" s="168" t="s">
        <v>920</v>
      </c>
      <c r="C10" s="169">
        <f t="shared" ref="C10:K10" si="0">SUM(C13,C16,C19,C22,C25,C28,C31,C34,C37,C40,C43,C46,C49,C52,C55,C58,C61,C64,C67,C70)</f>
        <v>0</v>
      </c>
      <c r="D10" s="169">
        <f t="shared" si="0"/>
        <v>0</v>
      </c>
      <c r="E10" s="169">
        <f t="shared" si="0"/>
        <v>0</v>
      </c>
      <c r="F10" s="169">
        <f t="shared" si="0"/>
        <v>0.01</v>
      </c>
      <c r="G10" s="169">
        <f t="shared" si="0"/>
        <v>0.01</v>
      </c>
      <c r="H10" s="169">
        <f t="shared" si="0"/>
        <v>0</v>
      </c>
      <c r="I10" s="169">
        <f t="shared" si="0"/>
        <v>0.01</v>
      </c>
      <c r="J10" s="169">
        <f t="shared" si="0"/>
        <v>0</v>
      </c>
      <c r="K10" s="169">
        <f t="shared" si="0"/>
        <v>0</v>
      </c>
      <c r="L10" s="170"/>
      <c r="M10" s="171">
        <f>C10-SUM(D10:K10)</f>
        <v>-0.03</v>
      </c>
      <c r="N10" s="213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</row>
    <row r="11" spans="1:30" s="105" customFormat="1">
      <c r="A11" s="174"/>
      <c r="B11" s="173"/>
      <c r="C11" s="175" t="e">
        <f>C10/$C$88</f>
        <v>#DIV/0!</v>
      </c>
      <c r="D11" s="212" t="e">
        <f t="shared" ref="D11:K11" si="1">D10/$C$88</f>
        <v>#DIV/0!</v>
      </c>
      <c r="E11" s="212" t="e">
        <f t="shared" si="1"/>
        <v>#DIV/0!</v>
      </c>
      <c r="F11" s="212" t="e">
        <f t="shared" si="1"/>
        <v>#DIV/0!</v>
      </c>
      <c r="G11" s="212" t="e">
        <f t="shared" si="1"/>
        <v>#DIV/0!</v>
      </c>
      <c r="H11" s="212" t="e">
        <f t="shared" si="1"/>
        <v>#DIV/0!</v>
      </c>
      <c r="I11" s="212" t="e">
        <f t="shared" si="1"/>
        <v>#DIV/0!</v>
      </c>
      <c r="J11" s="212" t="e">
        <f t="shared" si="1"/>
        <v>#DIV/0!</v>
      </c>
      <c r="K11" s="212" t="e">
        <f t="shared" si="1"/>
        <v>#DIV/0!</v>
      </c>
      <c r="L11" s="103"/>
      <c r="M11" s="104" t="e">
        <f>C11-SUM(D11:K11)</f>
        <v>#DIV/0!</v>
      </c>
      <c r="N11" s="211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</row>
    <row r="12" spans="1:30">
      <c r="A12" s="100"/>
      <c r="B12" s="106"/>
      <c r="C12" s="100"/>
      <c r="D12" s="102"/>
      <c r="E12" s="102"/>
      <c r="F12" s="102"/>
      <c r="G12" s="102"/>
      <c r="H12" s="102"/>
      <c r="I12" s="102"/>
      <c r="J12" s="102"/>
      <c r="K12" s="10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</row>
    <row r="13" spans="1:30" s="109" customFormat="1">
      <c r="A13" s="157" t="s">
        <v>11</v>
      </c>
      <c r="B13" s="158" t="s">
        <v>12</v>
      </c>
      <c r="C13" s="159">
        <f>'ORÇAMENTO - PROPOSTAS'!I13</f>
        <v>0</v>
      </c>
      <c r="D13" s="161">
        <f t="shared" ref="D13:K13" si="2">TRUNC($C13*D14,2)</f>
        <v>0</v>
      </c>
      <c r="E13" s="161">
        <f>TRUNC($C13*E14,2)</f>
        <v>0</v>
      </c>
      <c r="F13" s="161">
        <f t="shared" si="2"/>
        <v>0</v>
      </c>
      <c r="G13" s="161">
        <f t="shared" si="2"/>
        <v>0</v>
      </c>
      <c r="H13" s="161">
        <f t="shared" si="2"/>
        <v>0</v>
      </c>
      <c r="I13" s="161">
        <f t="shared" si="2"/>
        <v>0</v>
      </c>
      <c r="J13" s="161">
        <f t="shared" si="2"/>
        <v>0</v>
      </c>
      <c r="K13" s="161">
        <f t="shared" si="2"/>
        <v>0</v>
      </c>
      <c r="L13" s="107"/>
      <c r="M13" s="108">
        <f>C13-SUM(D13:K13)</f>
        <v>0</v>
      </c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</row>
    <row r="14" spans="1:30">
      <c r="A14" s="100"/>
      <c r="B14" s="106"/>
      <c r="C14" s="164" t="e">
        <f>C13/$C$88</f>
        <v>#DIV/0!</v>
      </c>
      <c r="D14" s="165">
        <v>1</v>
      </c>
      <c r="E14" s="165"/>
      <c r="F14" s="165"/>
      <c r="G14" s="165"/>
      <c r="H14" s="165"/>
      <c r="I14" s="165"/>
      <c r="J14" s="165"/>
      <c r="K14" s="165"/>
      <c r="L14" s="92"/>
      <c r="M14" s="110">
        <f>1-SUM(D14:K14)</f>
        <v>0</v>
      </c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</row>
    <row r="15" spans="1:30">
      <c r="A15" s="100"/>
      <c r="B15" s="106"/>
      <c r="C15" s="100"/>
      <c r="D15" s="102"/>
      <c r="E15" s="102"/>
      <c r="F15" s="102"/>
      <c r="G15" s="102"/>
      <c r="H15" s="102"/>
      <c r="I15" s="102"/>
      <c r="J15" s="102"/>
      <c r="K15" s="102"/>
      <c r="L15" s="92"/>
      <c r="M15" s="96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</row>
    <row r="16" spans="1:30" s="109" customFormat="1">
      <c r="A16" s="157" t="s">
        <v>23</v>
      </c>
      <c r="B16" s="158" t="s">
        <v>257</v>
      </c>
      <c r="C16" s="159">
        <f>'ORÇAMENTO - PROPOSTAS'!I23</f>
        <v>0</v>
      </c>
      <c r="D16" s="161">
        <f>TRUNC($C16*D17,2)</f>
        <v>0</v>
      </c>
      <c r="E16" s="161">
        <f t="shared" ref="E16:K16" si="3">TRUNC($C16*E17,2)</f>
        <v>0</v>
      </c>
      <c r="F16" s="161">
        <f t="shared" si="3"/>
        <v>0</v>
      </c>
      <c r="G16" s="161">
        <f t="shared" si="3"/>
        <v>0</v>
      </c>
      <c r="H16" s="161">
        <f t="shared" si="3"/>
        <v>0</v>
      </c>
      <c r="I16" s="161">
        <f t="shared" si="3"/>
        <v>0</v>
      </c>
      <c r="J16" s="161">
        <f t="shared" si="3"/>
        <v>0</v>
      </c>
      <c r="K16" s="161">
        <f t="shared" si="3"/>
        <v>0</v>
      </c>
      <c r="L16" s="107"/>
      <c r="M16" s="108">
        <f>C16-SUM(D16:K16)</f>
        <v>0</v>
      </c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</row>
    <row r="17" spans="1:30">
      <c r="A17" s="100"/>
      <c r="B17" s="106"/>
      <c r="C17" s="164" t="e">
        <f>C16/$C$88</f>
        <v>#DIV/0!</v>
      </c>
      <c r="D17" s="165">
        <v>1</v>
      </c>
      <c r="E17" s="165"/>
      <c r="F17" s="165"/>
      <c r="G17" s="165"/>
      <c r="H17" s="165"/>
      <c r="I17" s="165"/>
      <c r="J17" s="165"/>
      <c r="K17" s="165"/>
      <c r="L17" s="92"/>
      <c r="M17" s="110">
        <f>1-SUM(D17:K17)</f>
        <v>0</v>
      </c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</row>
    <row r="18" spans="1:30">
      <c r="A18" s="100"/>
      <c r="B18" s="111"/>
      <c r="C18" s="100"/>
      <c r="D18" s="102"/>
      <c r="E18" s="102"/>
      <c r="F18" s="102"/>
      <c r="G18" s="102"/>
      <c r="H18" s="102"/>
      <c r="I18" s="102"/>
      <c r="J18" s="102"/>
      <c r="K18" s="102"/>
      <c r="L18" s="92"/>
      <c r="M18" s="96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</row>
    <row r="19" spans="1:30" s="109" customFormat="1">
      <c r="A19" s="157" t="s">
        <v>28</v>
      </c>
      <c r="B19" s="158" t="s">
        <v>263</v>
      </c>
      <c r="C19" s="159">
        <f>'ORÇAMENTO - PROPOSTAS'!I29</f>
        <v>0</v>
      </c>
      <c r="D19" s="161">
        <f t="shared" ref="D19:K19" si="4">TRUNC($C19*D20,2)</f>
        <v>0</v>
      </c>
      <c r="E19" s="161">
        <f t="shared" si="4"/>
        <v>0</v>
      </c>
      <c r="F19" s="161">
        <f>TRUNC($C19*F20,2)</f>
        <v>0</v>
      </c>
      <c r="G19" s="161">
        <f t="shared" si="4"/>
        <v>0</v>
      </c>
      <c r="H19" s="161">
        <f t="shared" si="4"/>
        <v>0</v>
      </c>
      <c r="I19" s="161">
        <f t="shared" si="4"/>
        <v>0</v>
      </c>
      <c r="J19" s="161">
        <f t="shared" si="4"/>
        <v>0</v>
      </c>
      <c r="K19" s="161">
        <f t="shared" si="4"/>
        <v>0</v>
      </c>
      <c r="L19" s="107"/>
      <c r="M19" s="108">
        <f>C19-SUM(D19:K19)</f>
        <v>0</v>
      </c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</row>
    <row r="20" spans="1:30">
      <c r="A20" s="100"/>
      <c r="B20" s="106"/>
      <c r="C20" s="164" t="e">
        <f>C19/$C$88</f>
        <v>#DIV/0!</v>
      </c>
      <c r="D20" s="165">
        <v>1</v>
      </c>
      <c r="E20" s="165"/>
      <c r="F20" s="165"/>
      <c r="G20" s="165"/>
      <c r="H20" s="165"/>
      <c r="I20" s="165"/>
      <c r="J20" s="165"/>
      <c r="K20" s="165"/>
      <c r="L20" s="92"/>
      <c r="M20" s="110">
        <f>1-SUM(D20:K20)</f>
        <v>0</v>
      </c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</row>
    <row r="21" spans="1:30">
      <c r="A21" s="100"/>
      <c r="B21" s="106"/>
      <c r="C21" s="100"/>
      <c r="D21" s="102"/>
      <c r="E21" s="102"/>
      <c r="F21" s="102"/>
      <c r="G21" s="102"/>
      <c r="H21" s="102"/>
      <c r="I21" s="102"/>
      <c r="J21" s="102"/>
      <c r="K21" s="102"/>
      <c r="L21" s="92"/>
      <c r="M21" s="96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</row>
    <row r="22" spans="1:30" s="109" customFormat="1">
      <c r="A22" s="157" t="s">
        <v>31</v>
      </c>
      <c r="B22" s="158" t="s">
        <v>196</v>
      </c>
      <c r="C22" s="159">
        <f>'ORÇAMENTO - PROPOSTAS'!I53</f>
        <v>0</v>
      </c>
      <c r="D22" s="161">
        <f t="shared" ref="D22:K22" si="5">TRUNC($C22*D23,2)</f>
        <v>0</v>
      </c>
      <c r="E22" s="161">
        <f t="shared" si="5"/>
        <v>0</v>
      </c>
      <c r="F22" s="161">
        <f>TRUNC($C22*F23,2)+0.01</f>
        <v>0.01</v>
      </c>
      <c r="G22" s="161">
        <f t="shared" si="5"/>
        <v>0</v>
      </c>
      <c r="H22" s="161">
        <f t="shared" si="5"/>
        <v>0</v>
      </c>
      <c r="I22" s="161">
        <f t="shared" si="5"/>
        <v>0</v>
      </c>
      <c r="J22" s="161">
        <f t="shared" si="5"/>
        <v>0</v>
      </c>
      <c r="K22" s="161">
        <f t="shared" si="5"/>
        <v>0</v>
      </c>
      <c r="L22" s="107"/>
      <c r="M22" s="108">
        <f>C22-SUM(D22:K22)</f>
        <v>-0.01</v>
      </c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</row>
    <row r="23" spans="1:30">
      <c r="A23" s="100"/>
      <c r="B23" s="106"/>
      <c r="C23" s="164" t="e">
        <f>C22/$C$88</f>
        <v>#DIV/0!</v>
      </c>
      <c r="D23" s="165">
        <v>0.1</v>
      </c>
      <c r="E23" s="165">
        <v>0.8</v>
      </c>
      <c r="F23" s="165">
        <v>0.1</v>
      </c>
      <c r="G23" s="165"/>
      <c r="H23" s="165"/>
      <c r="I23" s="165"/>
      <c r="J23" s="165"/>
      <c r="K23" s="165"/>
      <c r="L23" s="92"/>
      <c r="M23" s="110">
        <f>1-SUM(D23:K23)</f>
        <v>0</v>
      </c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</row>
    <row r="24" spans="1:30">
      <c r="A24" s="100"/>
      <c r="B24" s="106"/>
      <c r="C24" s="102"/>
      <c r="D24" s="102"/>
      <c r="E24" s="102"/>
      <c r="F24" s="112"/>
      <c r="G24" s="102"/>
      <c r="H24" s="112"/>
      <c r="I24" s="102"/>
      <c r="J24" s="112"/>
      <c r="K24" s="112"/>
      <c r="L24" s="92"/>
      <c r="M24" s="96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</row>
    <row r="25" spans="1:30" s="109" customFormat="1">
      <c r="A25" s="157" t="s">
        <v>35</v>
      </c>
      <c r="B25" s="158" t="s">
        <v>294</v>
      </c>
      <c r="C25" s="159">
        <f>'ORÇAMENTO - PROPOSTAS'!I91</f>
        <v>0</v>
      </c>
      <c r="D25" s="161">
        <f t="shared" ref="D25:K25" si="6">TRUNC($C25*D26,2)</f>
        <v>0</v>
      </c>
      <c r="E25" s="161">
        <f t="shared" si="6"/>
        <v>0</v>
      </c>
      <c r="F25" s="161">
        <f>TRUNC($C25*F26,2)</f>
        <v>0</v>
      </c>
      <c r="G25" s="161">
        <f t="shared" si="6"/>
        <v>0</v>
      </c>
      <c r="H25" s="161">
        <f t="shared" si="6"/>
        <v>0</v>
      </c>
      <c r="I25" s="161">
        <f t="shared" si="6"/>
        <v>0</v>
      </c>
      <c r="J25" s="161">
        <f t="shared" si="6"/>
        <v>0</v>
      </c>
      <c r="K25" s="161">
        <f t="shared" si="6"/>
        <v>0</v>
      </c>
      <c r="L25" s="107"/>
      <c r="M25" s="108">
        <f>C25-SUM(D25:K25)</f>
        <v>0</v>
      </c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</row>
    <row r="26" spans="1:30">
      <c r="A26" s="100"/>
      <c r="B26" s="106"/>
      <c r="C26" s="164" t="e">
        <f>C25/$C$88</f>
        <v>#DIV/0!</v>
      </c>
      <c r="D26" s="165"/>
      <c r="E26" s="165"/>
      <c r="F26" s="165"/>
      <c r="G26" s="165"/>
      <c r="H26" s="165">
        <v>1</v>
      </c>
      <c r="I26" s="165"/>
      <c r="J26" s="165"/>
      <c r="K26" s="165"/>
      <c r="L26" s="92"/>
      <c r="M26" s="110">
        <f>1-SUM(D26:K26)</f>
        <v>0</v>
      </c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</row>
    <row r="27" spans="1:30">
      <c r="A27" s="100"/>
      <c r="B27" s="106"/>
      <c r="C27" s="102"/>
      <c r="D27" s="102"/>
      <c r="E27" s="102"/>
      <c r="F27" s="112"/>
      <c r="G27" s="102"/>
      <c r="H27" s="112"/>
      <c r="I27" s="102"/>
      <c r="J27" s="112"/>
      <c r="K27" s="112"/>
      <c r="L27" s="92"/>
      <c r="M27" s="96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</row>
    <row r="28" spans="1:30" s="109" customFormat="1">
      <c r="A28" s="160" t="s">
        <v>39</v>
      </c>
      <c r="B28" s="158" t="s">
        <v>306</v>
      </c>
      <c r="C28" s="159">
        <f>'ORÇAMENTO - PROPOSTAS'!I103</f>
        <v>0</v>
      </c>
      <c r="D28" s="161">
        <f t="shared" ref="D28:K28" si="7">TRUNC($C28*D29,2)</f>
        <v>0</v>
      </c>
      <c r="E28" s="161">
        <f t="shared" si="7"/>
        <v>0</v>
      </c>
      <c r="F28" s="161">
        <f t="shared" si="7"/>
        <v>0</v>
      </c>
      <c r="G28" s="161">
        <f t="shared" si="7"/>
        <v>0</v>
      </c>
      <c r="H28" s="161">
        <f t="shared" si="7"/>
        <v>0</v>
      </c>
      <c r="I28" s="161">
        <f t="shared" si="7"/>
        <v>0</v>
      </c>
      <c r="J28" s="161">
        <f t="shared" si="7"/>
        <v>0</v>
      </c>
      <c r="K28" s="161">
        <f t="shared" si="7"/>
        <v>0</v>
      </c>
      <c r="L28" s="107"/>
      <c r="M28" s="108">
        <f>C28-SUM(D28:K28)</f>
        <v>0</v>
      </c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</row>
    <row r="29" spans="1:30">
      <c r="A29" s="100"/>
      <c r="B29" s="106"/>
      <c r="C29" s="164" t="e">
        <f>C28/$C$88</f>
        <v>#DIV/0!</v>
      </c>
      <c r="D29" s="165"/>
      <c r="E29" s="165"/>
      <c r="F29" s="165"/>
      <c r="G29" s="165"/>
      <c r="H29" s="165"/>
      <c r="I29" s="165">
        <v>1</v>
      </c>
      <c r="J29" s="165"/>
      <c r="K29" s="165"/>
      <c r="L29" s="92"/>
      <c r="M29" s="110">
        <f>1-SUM(D29:K29)</f>
        <v>0</v>
      </c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</row>
    <row r="30" spans="1:30">
      <c r="A30" s="100"/>
      <c r="B30" s="106"/>
      <c r="C30" s="102"/>
      <c r="D30" s="102"/>
      <c r="E30" s="102"/>
      <c r="F30" s="112"/>
      <c r="G30" s="102"/>
      <c r="H30" s="112"/>
      <c r="I30" s="102"/>
      <c r="J30" s="112"/>
      <c r="K30" s="112"/>
      <c r="L30" s="92"/>
      <c r="M30" s="96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</row>
    <row r="31" spans="1:30" s="109" customFormat="1">
      <c r="A31" s="160" t="s">
        <v>41</v>
      </c>
      <c r="B31" s="158" t="s">
        <v>331</v>
      </c>
      <c r="C31" s="159">
        <f>'ORÇAMENTO - PROPOSTAS'!I122</f>
        <v>0</v>
      </c>
      <c r="D31" s="161">
        <f t="shared" ref="D31:J31" si="8">TRUNC($C31*D32,2)</f>
        <v>0</v>
      </c>
      <c r="E31" s="161">
        <f t="shared" si="8"/>
        <v>0</v>
      </c>
      <c r="F31" s="161">
        <f t="shared" si="8"/>
        <v>0</v>
      </c>
      <c r="G31" s="161">
        <f>TRUNC($C31*G32,2)+0.01</f>
        <v>0.01</v>
      </c>
      <c r="H31" s="161">
        <f t="shared" si="8"/>
        <v>0</v>
      </c>
      <c r="I31" s="161">
        <f>TRUNC($C31*I32,2)+0.01</f>
        <v>0.01</v>
      </c>
      <c r="J31" s="161">
        <f t="shared" si="8"/>
        <v>0</v>
      </c>
      <c r="K31" s="161">
        <f>TRUNC($C31*K32,2)</f>
        <v>0</v>
      </c>
      <c r="L31" s="107"/>
      <c r="M31" s="108">
        <f>C31-SUM(D31:K31)</f>
        <v>-0.02</v>
      </c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</row>
    <row r="32" spans="1:30">
      <c r="A32" s="100"/>
      <c r="B32" s="106"/>
      <c r="C32" s="164" t="e">
        <f>C31/$C$88</f>
        <v>#DIV/0!</v>
      </c>
      <c r="D32" s="165"/>
      <c r="E32" s="165"/>
      <c r="F32" s="165">
        <v>0.4</v>
      </c>
      <c r="G32" s="165">
        <v>0.45</v>
      </c>
      <c r="H32" s="165">
        <v>0.05</v>
      </c>
      <c r="I32" s="165">
        <v>0.1</v>
      </c>
      <c r="J32" s="165"/>
      <c r="K32" s="165"/>
      <c r="L32" s="92"/>
      <c r="M32" s="110">
        <f>1-SUM(D32:K32)</f>
        <v>0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</row>
    <row r="33" spans="1:30">
      <c r="A33" s="100"/>
      <c r="B33" s="106"/>
      <c r="C33" s="102"/>
      <c r="D33" s="102"/>
      <c r="E33" s="102"/>
      <c r="F33" s="112"/>
      <c r="G33" s="102"/>
      <c r="H33" s="112"/>
      <c r="I33" s="102"/>
      <c r="J33" s="112"/>
      <c r="K33" s="112"/>
      <c r="L33" s="92"/>
      <c r="M33" s="96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</row>
    <row r="34" spans="1:30" s="109" customFormat="1">
      <c r="A34" s="160" t="s">
        <v>44</v>
      </c>
      <c r="B34" s="158" t="s">
        <v>234</v>
      </c>
      <c r="C34" s="159">
        <f>'ORÇAMENTO - PROPOSTAS'!I126</f>
        <v>0</v>
      </c>
      <c r="D34" s="161">
        <f t="shared" ref="D34:K34" si="9">TRUNC($C34*D35,2)</f>
        <v>0</v>
      </c>
      <c r="E34" s="161">
        <f t="shared" si="9"/>
        <v>0</v>
      </c>
      <c r="F34" s="161">
        <f t="shared" si="9"/>
        <v>0</v>
      </c>
      <c r="G34" s="161">
        <f t="shared" si="9"/>
        <v>0</v>
      </c>
      <c r="H34" s="161">
        <f t="shared" si="9"/>
        <v>0</v>
      </c>
      <c r="I34" s="161">
        <f t="shared" si="9"/>
        <v>0</v>
      </c>
      <c r="J34" s="161">
        <f t="shared" si="9"/>
        <v>0</v>
      </c>
      <c r="K34" s="161">
        <f t="shared" si="9"/>
        <v>0</v>
      </c>
      <c r="L34" s="107"/>
      <c r="M34" s="108">
        <f>C34-SUM(D34:K34)</f>
        <v>0</v>
      </c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</row>
    <row r="35" spans="1:30">
      <c r="A35" s="100"/>
      <c r="B35" s="106"/>
      <c r="C35" s="164" t="e">
        <f>C34/$C$88</f>
        <v>#DIV/0!</v>
      </c>
      <c r="D35" s="165"/>
      <c r="E35" s="165">
        <v>1</v>
      </c>
      <c r="F35" s="165"/>
      <c r="G35" s="165"/>
      <c r="H35" s="165"/>
      <c r="I35" s="165"/>
      <c r="J35" s="165"/>
      <c r="K35" s="165"/>
      <c r="L35" s="92"/>
      <c r="M35" s="110">
        <f>1-SUM(D35:K35)</f>
        <v>0</v>
      </c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</row>
    <row r="36" spans="1:30">
      <c r="A36" s="100"/>
      <c r="B36" s="106"/>
      <c r="C36" s="102"/>
      <c r="D36" s="102"/>
      <c r="E36" s="102"/>
      <c r="F36" s="112"/>
      <c r="G36" s="102"/>
      <c r="H36" s="112"/>
      <c r="I36" s="102"/>
      <c r="J36" s="112"/>
      <c r="K36" s="112"/>
      <c r="L36" s="92"/>
      <c r="M36" s="96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</row>
    <row r="37" spans="1:30" s="109" customFormat="1">
      <c r="A37" s="160" t="s">
        <v>47</v>
      </c>
      <c r="B37" s="158" t="s">
        <v>335</v>
      </c>
      <c r="C37" s="159">
        <f>'ORÇAMENTO - PROPOSTAS'!I130</f>
        <v>0</v>
      </c>
      <c r="D37" s="161">
        <f t="shared" ref="D37:K37" si="10">TRUNC($C37*D38,2)</f>
        <v>0</v>
      </c>
      <c r="E37" s="161">
        <f t="shared" si="10"/>
        <v>0</v>
      </c>
      <c r="F37" s="161">
        <f t="shared" si="10"/>
        <v>0</v>
      </c>
      <c r="G37" s="161">
        <f t="shared" si="10"/>
        <v>0</v>
      </c>
      <c r="H37" s="161">
        <f t="shared" si="10"/>
        <v>0</v>
      </c>
      <c r="I37" s="161">
        <f t="shared" si="10"/>
        <v>0</v>
      </c>
      <c r="J37" s="161">
        <f t="shared" si="10"/>
        <v>0</v>
      </c>
      <c r="K37" s="161">
        <f t="shared" si="10"/>
        <v>0</v>
      </c>
      <c r="L37" s="107"/>
      <c r="M37" s="108">
        <f>C37-SUM(D37:K37)</f>
        <v>0</v>
      </c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</row>
    <row r="38" spans="1:30">
      <c r="A38" s="100"/>
      <c r="B38" s="106"/>
      <c r="C38" s="164" t="e">
        <f>C37/$C$88</f>
        <v>#DIV/0!</v>
      </c>
      <c r="D38" s="165"/>
      <c r="E38" s="165"/>
      <c r="F38" s="165"/>
      <c r="G38" s="165"/>
      <c r="H38" s="165"/>
      <c r="I38" s="165">
        <v>1</v>
      </c>
      <c r="J38" s="165"/>
      <c r="K38" s="165"/>
      <c r="L38" s="92"/>
      <c r="M38" s="110">
        <f>1-SUM(D38:K38)</f>
        <v>0</v>
      </c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</row>
    <row r="39" spans="1:30">
      <c r="A39" s="100"/>
      <c r="B39" s="106"/>
      <c r="C39" s="102"/>
      <c r="D39" s="102"/>
      <c r="E39" s="102"/>
      <c r="F39" s="112"/>
      <c r="G39" s="102"/>
      <c r="H39" s="112"/>
      <c r="I39" s="102"/>
      <c r="J39" s="112"/>
      <c r="K39" s="112"/>
      <c r="L39" s="92"/>
      <c r="M39" s="96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</row>
    <row r="40" spans="1:30" s="109" customFormat="1">
      <c r="A40" s="160" t="s">
        <v>52</v>
      </c>
      <c r="B40" s="158" t="s">
        <v>344</v>
      </c>
      <c r="C40" s="159">
        <f>'ORÇAMENTO - PROPOSTAS'!I138</f>
        <v>0</v>
      </c>
      <c r="D40" s="161">
        <f t="shared" ref="D40:K40" si="11">TRUNC($C40*D41,2)</f>
        <v>0</v>
      </c>
      <c r="E40" s="161">
        <f t="shared" si="11"/>
        <v>0</v>
      </c>
      <c r="F40" s="161">
        <f t="shared" si="11"/>
        <v>0</v>
      </c>
      <c r="G40" s="161">
        <f t="shared" si="11"/>
        <v>0</v>
      </c>
      <c r="H40" s="161">
        <f t="shared" si="11"/>
        <v>0</v>
      </c>
      <c r="I40" s="161">
        <f t="shared" si="11"/>
        <v>0</v>
      </c>
      <c r="J40" s="161">
        <f t="shared" si="11"/>
        <v>0</v>
      </c>
      <c r="K40" s="161">
        <f t="shared" si="11"/>
        <v>0</v>
      </c>
      <c r="L40" s="107"/>
      <c r="M40" s="108">
        <f>C40-SUM(D40:K40)</f>
        <v>0</v>
      </c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</row>
    <row r="41" spans="1:30">
      <c r="A41" s="100"/>
      <c r="B41" s="106"/>
      <c r="C41" s="164" t="e">
        <f>C40/$C$88</f>
        <v>#DIV/0!</v>
      </c>
      <c r="D41" s="165"/>
      <c r="E41" s="165"/>
      <c r="F41" s="165"/>
      <c r="G41" s="165"/>
      <c r="H41" s="165">
        <v>0.8</v>
      </c>
      <c r="I41" s="165">
        <v>0.2</v>
      </c>
      <c r="J41" s="165"/>
      <c r="K41" s="165"/>
      <c r="L41" s="92"/>
      <c r="M41" s="110">
        <f>1-SUM(D41:K41)</f>
        <v>0</v>
      </c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</row>
    <row r="42" spans="1:30">
      <c r="A42" s="100"/>
      <c r="B42" s="106"/>
      <c r="C42" s="100"/>
      <c r="D42" s="102"/>
      <c r="E42" s="102"/>
      <c r="F42" s="102"/>
      <c r="G42" s="102"/>
      <c r="H42" s="102"/>
      <c r="I42" s="102"/>
      <c r="J42" s="102"/>
      <c r="K42" s="112"/>
      <c r="L42" s="92"/>
      <c r="M42" s="96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</row>
    <row r="43" spans="1:30" s="109" customFormat="1">
      <c r="A43" s="160" t="s">
        <v>55</v>
      </c>
      <c r="B43" s="158" t="s">
        <v>197</v>
      </c>
      <c r="C43" s="159">
        <f>'ORÇAMENTO - PROPOSTAS'!I150</f>
        <v>0</v>
      </c>
      <c r="D43" s="161">
        <f t="shared" ref="D43:K43" si="12">TRUNC($C43*D44,2)</f>
        <v>0</v>
      </c>
      <c r="E43" s="161">
        <f t="shared" si="12"/>
        <v>0</v>
      </c>
      <c r="F43" s="161">
        <f t="shared" si="12"/>
        <v>0</v>
      </c>
      <c r="G43" s="161">
        <f t="shared" si="12"/>
        <v>0</v>
      </c>
      <c r="H43" s="161">
        <f t="shared" si="12"/>
        <v>0</v>
      </c>
      <c r="I43" s="161">
        <f t="shared" si="12"/>
        <v>0</v>
      </c>
      <c r="J43" s="161">
        <f t="shared" si="12"/>
        <v>0</v>
      </c>
      <c r="K43" s="161">
        <f t="shared" si="12"/>
        <v>0</v>
      </c>
      <c r="L43" s="107"/>
      <c r="M43" s="108">
        <f>C43-SUM(D43:K43)</f>
        <v>0</v>
      </c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</row>
    <row r="44" spans="1:30">
      <c r="A44" s="100"/>
      <c r="B44" s="106"/>
      <c r="C44" s="164" t="e">
        <f>C43/$C$88</f>
        <v>#DIV/0!</v>
      </c>
      <c r="D44" s="165"/>
      <c r="E44" s="165"/>
      <c r="F44" s="165"/>
      <c r="G44" s="165"/>
      <c r="H44" s="165"/>
      <c r="I44" s="165"/>
      <c r="J44" s="165"/>
      <c r="K44" s="165">
        <v>1</v>
      </c>
      <c r="L44" s="92"/>
      <c r="M44" s="110">
        <f>1-SUM(D44:K44)</f>
        <v>0</v>
      </c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</row>
    <row r="45" spans="1:30">
      <c r="A45" s="100"/>
      <c r="B45" s="106"/>
      <c r="C45" s="100"/>
      <c r="D45" s="102"/>
      <c r="E45" s="102"/>
      <c r="F45" s="102"/>
      <c r="G45" s="102"/>
      <c r="H45" s="102"/>
      <c r="I45" s="102"/>
      <c r="J45" s="102"/>
      <c r="K45" s="112"/>
      <c r="L45" s="92"/>
      <c r="M45" s="96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</row>
    <row r="46" spans="1:30" s="109" customFormat="1">
      <c r="A46" s="160" t="s">
        <v>63</v>
      </c>
      <c r="B46" s="158" t="s">
        <v>366</v>
      </c>
      <c r="C46" s="159">
        <f>'ORÇAMENTO - PROPOSTAS'!I159</f>
        <v>0</v>
      </c>
      <c r="D46" s="161">
        <f t="shared" ref="D46:K46" si="13">TRUNC($C46*D47,2)</f>
        <v>0</v>
      </c>
      <c r="E46" s="161">
        <f t="shared" si="13"/>
        <v>0</v>
      </c>
      <c r="F46" s="161">
        <f t="shared" si="13"/>
        <v>0</v>
      </c>
      <c r="G46" s="161">
        <f t="shared" si="13"/>
        <v>0</v>
      </c>
      <c r="H46" s="161">
        <f t="shared" si="13"/>
        <v>0</v>
      </c>
      <c r="I46" s="161">
        <f t="shared" si="13"/>
        <v>0</v>
      </c>
      <c r="J46" s="161">
        <f t="shared" si="13"/>
        <v>0</v>
      </c>
      <c r="K46" s="161">
        <f t="shared" si="13"/>
        <v>0</v>
      </c>
      <c r="L46" s="107"/>
      <c r="M46" s="108">
        <f>C46-SUM(D46:K46)</f>
        <v>0</v>
      </c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</row>
    <row r="47" spans="1:30">
      <c r="A47" s="100"/>
      <c r="B47" s="106"/>
      <c r="C47" s="164" t="e">
        <f>C46/$C$88</f>
        <v>#DIV/0!</v>
      </c>
      <c r="D47" s="165"/>
      <c r="E47" s="165"/>
      <c r="F47" s="165"/>
      <c r="G47" s="165"/>
      <c r="H47" s="165"/>
      <c r="I47" s="165">
        <v>1</v>
      </c>
      <c r="J47" s="165"/>
      <c r="K47" s="165"/>
      <c r="L47" s="92"/>
      <c r="M47" s="110">
        <f>1-SUM(D47:K47)</f>
        <v>0</v>
      </c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</row>
    <row r="48" spans="1:30">
      <c r="A48" s="205"/>
      <c r="B48" s="206"/>
      <c r="C48" s="207"/>
      <c r="D48" s="208"/>
      <c r="E48" s="208"/>
      <c r="F48" s="208"/>
      <c r="G48" s="208"/>
      <c r="H48" s="208"/>
      <c r="I48" s="208"/>
      <c r="J48" s="208"/>
      <c r="K48" s="208"/>
      <c r="L48" s="92"/>
      <c r="M48" s="204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</row>
    <row r="49" spans="1:30">
      <c r="A49" s="160" t="s">
        <v>120</v>
      </c>
      <c r="B49" s="158" t="s">
        <v>440</v>
      </c>
      <c r="C49" s="159">
        <f>'ORÇAMENTO - PROPOSTAS'!I201</f>
        <v>0</v>
      </c>
      <c r="D49" s="161">
        <f t="shared" ref="D49:K49" si="14">TRUNC($C49*D50,2)</f>
        <v>0</v>
      </c>
      <c r="E49" s="161">
        <f t="shared" si="14"/>
        <v>0</v>
      </c>
      <c r="F49" s="161">
        <f t="shared" si="14"/>
        <v>0</v>
      </c>
      <c r="G49" s="161">
        <f t="shared" si="14"/>
        <v>0</v>
      </c>
      <c r="H49" s="161">
        <f t="shared" si="14"/>
        <v>0</v>
      </c>
      <c r="I49" s="161">
        <f t="shared" si="14"/>
        <v>0</v>
      </c>
      <c r="J49" s="161">
        <f t="shared" si="14"/>
        <v>0</v>
      </c>
      <c r="K49" s="161">
        <f t="shared" si="14"/>
        <v>0</v>
      </c>
      <c r="L49" s="92"/>
      <c r="M49" s="108">
        <f>C49-SUM(D49:K49)</f>
        <v>0</v>
      </c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</row>
    <row r="50" spans="1:30">
      <c r="A50" s="100"/>
      <c r="B50" s="106"/>
      <c r="C50" s="164" t="e">
        <f>C49/$C$88</f>
        <v>#DIV/0!</v>
      </c>
      <c r="D50" s="165"/>
      <c r="E50" s="165"/>
      <c r="F50" s="165"/>
      <c r="G50" s="165"/>
      <c r="H50" s="165"/>
      <c r="I50" s="165">
        <v>1</v>
      </c>
      <c r="J50" s="165"/>
      <c r="K50" s="165"/>
      <c r="L50" s="92"/>
      <c r="M50" s="110">
        <f>1-SUM(D50:K50)</f>
        <v>0</v>
      </c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</row>
    <row r="51" spans="1:30">
      <c r="A51" s="205"/>
      <c r="B51" s="206"/>
      <c r="C51" s="207"/>
      <c r="D51" s="208"/>
      <c r="E51" s="208"/>
      <c r="F51" s="208"/>
      <c r="G51" s="208"/>
      <c r="H51" s="208"/>
      <c r="I51" s="208"/>
      <c r="J51" s="208"/>
      <c r="K51" s="208"/>
      <c r="L51" s="92"/>
      <c r="M51" s="204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</row>
    <row r="52" spans="1:30">
      <c r="A52" s="160" t="s">
        <v>121</v>
      </c>
      <c r="B52" s="158" t="s">
        <v>236</v>
      </c>
      <c r="C52" s="159">
        <f>'ORÇAMENTO - PROPOSTAS'!I226</f>
        <v>0</v>
      </c>
      <c r="D52" s="161">
        <f t="shared" ref="D52:K52" si="15">TRUNC($C52*D53,2)</f>
        <v>0</v>
      </c>
      <c r="E52" s="161">
        <f t="shared" si="15"/>
        <v>0</v>
      </c>
      <c r="F52" s="161">
        <f t="shared" si="15"/>
        <v>0</v>
      </c>
      <c r="G52" s="161">
        <f t="shared" si="15"/>
        <v>0</v>
      </c>
      <c r="H52" s="161">
        <f t="shared" si="15"/>
        <v>0</v>
      </c>
      <c r="I52" s="161">
        <f t="shared" si="15"/>
        <v>0</v>
      </c>
      <c r="J52" s="161">
        <f t="shared" si="15"/>
        <v>0</v>
      </c>
      <c r="K52" s="161">
        <f t="shared" si="15"/>
        <v>0</v>
      </c>
      <c r="L52" s="92"/>
      <c r="M52" s="108">
        <f>C52-SUM(D52:K52)</f>
        <v>0</v>
      </c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</row>
    <row r="53" spans="1:30">
      <c r="A53" s="100"/>
      <c r="B53" s="106"/>
      <c r="C53" s="164" t="e">
        <f>C52/$C$88</f>
        <v>#DIV/0!</v>
      </c>
      <c r="D53" s="165"/>
      <c r="E53" s="165"/>
      <c r="F53" s="165"/>
      <c r="G53" s="165"/>
      <c r="H53" s="165"/>
      <c r="I53" s="165"/>
      <c r="J53" s="165">
        <v>1</v>
      </c>
      <c r="K53" s="165"/>
      <c r="L53" s="92"/>
      <c r="M53" s="110">
        <f>1-SUM(D53:K53)</f>
        <v>0</v>
      </c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</row>
    <row r="54" spans="1:30">
      <c r="A54" s="205"/>
      <c r="B54" s="206"/>
      <c r="C54" s="207"/>
      <c r="D54" s="208"/>
      <c r="E54" s="208"/>
      <c r="F54" s="208"/>
      <c r="G54" s="208"/>
      <c r="H54" s="208"/>
      <c r="I54" s="208"/>
      <c r="J54" s="208"/>
      <c r="K54" s="208"/>
      <c r="L54" s="92"/>
      <c r="M54" s="204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</row>
    <row r="55" spans="1:30">
      <c r="A55" s="160" t="s">
        <v>122</v>
      </c>
      <c r="B55" s="158" t="s">
        <v>488</v>
      </c>
      <c r="C55" s="159">
        <f>'ORÇAMENTO - PROPOSTAS'!I234</f>
        <v>0</v>
      </c>
      <c r="D55" s="161">
        <f t="shared" ref="D55:K55" si="16">TRUNC($C55*D56,2)</f>
        <v>0</v>
      </c>
      <c r="E55" s="161">
        <f t="shared" si="16"/>
        <v>0</v>
      </c>
      <c r="F55" s="161">
        <f t="shared" si="16"/>
        <v>0</v>
      </c>
      <c r="G55" s="161">
        <f t="shared" si="16"/>
        <v>0</v>
      </c>
      <c r="H55" s="161">
        <f t="shared" si="16"/>
        <v>0</v>
      </c>
      <c r="I55" s="161">
        <f t="shared" si="16"/>
        <v>0</v>
      </c>
      <c r="J55" s="161">
        <f t="shared" si="16"/>
        <v>0</v>
      </c>
      <c r="K55" s="161">
        <f t="shared" si="16"/>
        <v>0</v>
      </c>
      <c r="L55" s="92"/>
      <c r="M55" s="108">
        <f>C55-SUM(D55:K55)</f>
        <v>0</v>
      </c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</row>
    <row r="56" spans="1:30">
      <c r="A56" s="100"/>
      <c r="B56" s="106"/>
      <c r="C56" s="164" t="e">
        <f>C55/$C$88</f>
        <v>#DIV/0!</v>
      </c>
      <c r="D56" s="165"/>
      <c r="E56" s="165"/>
      <c r="F56" s="165"/>
      <c r="G56" s="165"/>
      <c r="H56" s="165"/>
      <c r="I56" s="165"/>
      <c r="J56" s="165">
        <v>1</v>
      </c>
      <c r="K56" s="165"/>
      <c r="L56" s="92"/>
      <c r="M56" s="110">
        <f>1-SUM(D56:K56)</f>
        <v>0</v>
      </c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</row>
    <row r="57" spans="1:30">
      <c r="A57" s="205"/>
      <c r="B57" s="206"/>
      <c r="C57" s="207"/>
      <c r="D57" s="208"/>
      <c r="E57" s="208"/>
      <c r="F57" s="208"/>
      <c r="G57" s="208"/>
      <c r="H57" s="208"/>
      <c r="I57" s="208"/>
      <c r="J57" s="208"/>
      <c r="K57" s="208"/>
      <c r="L57" s="92"/>
      <c r="M57" s="204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</row>
    <row r="58" spans="1:30">
      <c r="A58" s="160" t="s">
        <v>123</v>
      </c>
      <c r="B58" s="158" t="s">
        <v>515</v>
      </c>
      <c r="C58" s="159">
        <f>'ORÇAMENTO - PROPOSTAS'!I249</f>
        <v>0</v>
      </c>
      <c r="D58" s="161">
        <f t="shared" ref="D58:K58" si="17">TRUNC($C58*D59,2)</f>
        <v>0</v>
      </c>
      <c r="E58" s="161">
        <f t="shared" si="17"/>
        <v>0</v>
      </c>
      <c r="F58" s="161">
        <f t="shared" si="17"/>
        <v>0</v>
      </c>
      <c r="G58" s="161">
        <f t="shared" si="17"/>
        <v>0</v>
      </c>
      <c r="H58" s="161">
        <f t="shared" si="17"/>
        <v>0</v>
      </c>
      <c r="I58" s="161">
        <f t="shared" si="17"/>
        <v>0</v>
      </c>
      <c r="J58" s="161">
        <f t="shared" si="17"/>
        <v>0</v>
      </c>
      <c r="K58" s="161">
        <f t="shared" si="17"/>
        <v>0</v>
      </c>
      <c r="L58" s="92"/>
      <c r="M58" s="108">
        <f>C58-SUM(D58:K58)</f>
        <v>0</v>
      </c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</row>
    <row r="59" spans="1:30">
      <c r="A59" s="100"/>
      <c r="B59" s="106"/>
      <c r="C59" s="164" t="e">
        <f>C58/$C$88</f>
        <v>#DIV/0!</v>
      </c>
      <c r="D59" s="165"/>
      <c r="E59" s="165"/>
      <c r="F59" s="165"/>
      <c r="G59" s="165"/>
      <c r="H59" s="165"/>
      <c r="I59" s="165"/>
      <c r="J59" s="165">
        <v>1</v>
      </c>
      <c r="K59" s="165"/>
      <c r="L59" s="92"/>
      <c r="M59" s="110">
        <f>1-SUM(D59:K59)</f>
        <v>0</v>
      </c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</row>
    <row r="60" spans="1:30">
      <c r="A60" s="205"/>
      <c r="B60" s="206"/>
      <c r="C60" s="207"/>
      <c r="D60" s="208"/>
      <c r="E60" s="208"/>
      <c r="F60" s="208"/>
      <c r="G60" s="208"/>
      <c r="H60" s="208"/>
      <c r="I60" s="208"/>
      <c r="J60" s="208"/>
      <c r="K60" s="208"/>
      <c r="L60" s="92"/>
      <c r="M60" s="204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</row>
    <row r="61" spans="1:30">
      <c r="A61" s="160" t="s">
        <v>124</v>
      </c>
      <c r="B61" s="158" t="s">
        <v>238</v>
      </c>
      <c r="C61" s="159">
        <f>'ORÇAMENTO - PROPOSTAS'!I255</f>
        <v>0</v>
      </c>
      <c r="D61" s="161">
        <f t="shared" ref="D61:K61" si="18">TRUNC($C61*D62,2)</f>
        <v>0</v>
      </c>
      <c r="E61" s="161">
        <f t="shared" si="18"/>
        <v>0</v>
      </c>
      <c r="F61" s="161">
        <f t="shared" si="18"/>
        <v>0</v>
      </c>
      <c r="G61" s="161">
        <f t="shared" si="18"/>
        <v>0</v>
      </c>
      <c r="H61" s="161">
        <f t="shared" si="18"/>
        <v>0</v>
      </c>
      <c r="I61" s="161">
        <f t="shared" si="18"/>
        <v>0</v>
      </c>
      <c r="J61" s="161">
        <f t="shared" si="18"/>
        <v>0</v>
      </c>
      <c r="K61" s="161">
        <f t="shared" si="18"/>
        <v>0</v>
      </c>
      <c r="L61" s="92"/>
      <c r="M61" s="108">
        <f>C61-SUM(D61:K61)</f>
        <v>0</v>
      </c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</row>
    <row r="62" spans="1:30">
      <c r="A62" s="100"/>
      <c r="B62" s="106"/>
      <c r="C62" s="164" t="e">
        <f>C61/$C$88</f>
        <v>#DIV/0!</v>
      </c>
      <c r="D62" s="165"/>
      <c r="E62" s="165"/>
      <c r="F62" s="165"/>
      <c r="G62" s="165"/>
      <c r="H62" s="165"/>
      <c r="I62" s="165"/>
      <c r="J62" s="165">
        <v>1</v>
      </c>
      <c r="K62" s="165"/>
      <c r="L62" s="92"/>
      <c r="M62" s="110">
        <f>1-SUM(D62:K62)</f>
        <v>0</v>
      </c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</row>
    <row r="63" spans="1:30">
      <c r="A63" s="205"/>
      <c r="B63" s="206"/>
      <c r="C63" s="207"/>
      <c r="D63" s="208"/>
      <c r="E63" s="208"/>
      <c r="F63" s="208"/>
      <c r="G63" s="208"/>
      <c r="H63" s="208"/>
      <c r="I63" s="208"/>
      <c r="J63" s="208"/>
      <c r="K63" s="208"/>
      <c r="L63" s="92"/>
      <c r="M63" s="204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</row>
    <row r="64" spans="1:30" ht="31.2">
      <c r="A64" s="160" t="s">
        <v>784</v>
      </c>
      <c r="B64" s="158" t="s">
        <v>601</v>
      </c>
      <c r="C64" s="159">
        <f>'ORÇAMENTO - PROPOSTAS'!I301</f>
        <v>0</v>
      </c>
      <c r="D64" s="161">
        <f t="shared" ref="D64:K64" si="19">TRUNC($C64*D65,2)</f>
        <v>0</v>
      </c>
      <c r="E64" s="161">
        <f t="shared" si="19"/>
        <v>0</v>
      </c>
      <c r="F64" s="161">
        <f t="shared" si="19"/>
        <v>0</v>
      </c>
      <c r="G64" s="161">
        <f t="shared" si="19"/>
        <v>0</v>
      </c>
      <c r="H64" s="161">
        <f t="shared" si="19"/>
        <v>0</v>
      </c>
      <c r="I64" s="161">
        <f t="shared" si="19"/>
        <v>0</v>
      </c>
      <c r="J64" s="161">
        <f t="shared" si="19"/>
        <v>0</v>
      </c>
      <c r="K64" s="161">
        <f t="shared" si="19"/>
        <v>0</v>
      </c>
      <c r="L64" s="92"/>
      <c r="M64" s="108">
        <f>C64-SUM(D64:K64)</f>
        <v>0</v>
      </c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</row>
    <row r="65" spans="1:30">
      <c r="A65" s="100"/>
      <c r="B65" s="106"/>
      <c r="C65" s="164" t="e">
        <f>C64/$C$88</f>
        <v>#DIV/0!</v>
      </c>
      <c r="D65" s="165"/>
      <c r="E65" s="165"/>
      <c r="F65" s="165"/>
      <c r="G65" s="165"/>
      <c r="H65" s="165"/>
      <c r="I65" s="165"/>
      <c r="J65" s="165">
        <v>1</v>
      </c>
      <c r="K65" s="165"/>
      <c r="L65" s="92"/>
      <c r="M65" s="110">
        <f>1-SUM(D65:K65)</f>
        <v>0</v>
      </c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</row>
    <row r="66" spans="1:30">
      <c r="A66" s="205"/>
      <c r="B66" s="206"/>
      <c r="C66" s="207"/>
      <c r="D66" s="208"/>
      <c r="E66" s="208"/>
      <c r="F66" s="208"/>
      <c r="G66" s="208"/>
      <c r="H66" s="208"/>
      <c r="I66" s="208"/>
      <c r="J66" s="208"/>
      <c r="K66" s="208"/>
      <c r="L66" s="92"/>
      <c r="M66" s="204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</row>
    <row r="67" spans="1:30">
      <c r="A67" s="160" t="s">
        <v>792</v>
      </c>
      <c r="B67" s="158" t="s">
        <v>618</v>
      </c>
      <c r="C67" s="159">
        <f>'ORÇAMENTO - PROPOSTAS'!I311</f>
        <v>0</v>
      </c>
      <c r="D67" s="161">
        <f t="shared" ref="D67:K67" si="20">TRUNC($C67*D68,2)</f>
        <v>0</v>
      </c>
      <c r="E67" s="161">
        <f t="shared" si="20"/>
        <v>0</v>
      </c>
      <c r="F67" s="161">
        <f t="shared" si="20"/>
        <v>0</v>
      </c>
      <c r="G67" s="161">
        <f t="shared" si="20"/>
        <v>0</v>
      </c>
      <c r="H67" s="161">
        <f t="shared" si="20"/>
        <v>0</v>
      </c>
      <c r="I67" s="161">
        <f t="shared" si="20"/>
        <v>0</v>
      </c>
      <c r="J67" s="161">
        <f t="shared" si="20"/>
        <v>0</v>
      </c>
      <c r="K67" s="161">
        <f t="shared" si="20"/>
        <v>0</v>
      </c>
      <c r="L67" s="92"/>
      <c r="M67" s="108">
        <f>C67-SUM(D67:K67)</f>
        <v>0</v>
      </c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</row>
    <row r="68" spans="1:30">
      <c r="A68" s="100"/>
      <c r="B68" s="106"/>
      <c r="C68" s="164" t="e">
        <f>C67/$C$88</f>
        <v>#DIV/0!</v>
      </c>
      <c r="D68" s="165"/>
      <c r="E68" s="165"/>
      <c r="F68" s="165"/>
      <c r="G68" s="165"/>
      <c r="H68" s="165"/>
      <c r="I68" s="165"/>
      <c r="J68" s="165">
        <v>1</v>
      </c>
      <c r="K68" s="165"/>
      <c r="L68" s="92"/>
      <c r="M68" s="110">
        <f>1-SUM(D68:K68)</f>
        <v>0</v>
      </c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</row>
    <row r="69" spans="1:30">
      <c r="A69" s="100"/>
      <c r="B69" s="106"/>
      <c r="C69" s="102"/>
      <c r="D69" s="102"/>
      <c r="E69" s="102"/>
      <c r="F69" s="112"/>
      <c r="G69" s="102"/>
      <c r="H69" s="112"/>
      <c r="I69" s="102"/>
      <c r="J69" s="112"/>
      <c r="K69" s="112"/>
      <c r="L69" s="92"/>
      <c r="M69" s="96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</row>
    <row r="70" spans="1:30">
      <c r="A70" s="160" t="s">
        <v>799</v>
      </c>
      <c r="B70" s="158" t="s">
        <v>248</v>
      </c>
      <c r="C70" s="159">
        <f>'ORÇAMENTO - PROPOSTAS'!I324</f>
        <v>0</v>
      </c>
      <c r="D70" s="161">
        <f>TRUNC($C70*D71,2)</f>
        <v>0</v>
      </c>
      <c r="E70" s="161">
        <f t="shared" ref="E70:K70" si="21">TRUNC($C70*E71,2)</f>
        <v>0</v>
      </c>
      <c r="F70" s="161">
        <f t="shared" si="21"/>
        <v>0</v>
      </c>
      <c r="G70" s="161">
        <f t="shared" si="21"/>
        <v>0</v>
      </c>
      <c r="H70" s="161">
        <f t="shared" si="21"/>
        <v>0</v>
      </c>
      <c r="I70" s="161">
        <f t="shared" si="21"/>
        <v>0</v>
      </c>
      <c r="J70" s="161">
        <f t="shared" si="21"/>
        <v>0</v>
      </c>
      <c r="K70" s="161">
        <f t="shared" si="21"/>
        <v>0</v>
      </c>
      <c r="L70" s="92"/>
      <c r="M70" s="108">
        <f>C70-SUM(D70:K70)</f>
        <v>0</v>
      </c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</row>
    <row r="71" spans="1:30">
      <c r="A71" s="100"/>
      <c r="B71" s="106"/>
      <c r="C71" s="164" t="e">
        <f>C70/$C$88</f>
        <v>#DIV/0!</v>
      </c>
      <c r="D71" s="165"/>
      <c r="E71" s="165"/>
      <c r="F71" s="165"/>
      <c r="G71" s="165"/>
      <c r="H71" s="165"/>
      <c r="I71" s="165"/>
      <c r="J71" s="165"/>
      <c r="K71" s="165">
        <v>1</v>
      </c>
      <c r="L71" s="92"/>
      <c r="M71" s="110">
        <f>1-SUM(D71:K71)</f>
        <v>0</v>
      </c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</row>
    <row r="72" spans="1:30">
      <c r="A72" s="209"/>
      <c r="B72" s="210"/>
      <c r="C72" s="102"/>
      <c r="D72" s="102"/>
      <c r="E72" s="102"/>
      <c r="F72" s="112"/>
      <c r="G72" s="102"/>
      <c r="H72" s="112"/>
      <c r="I72" s="102"/>
      <c r="J72" s="112"/>
      <c r="K72" s="112"/>
      <c r="L72" s="92"/>
      <c r="M72" s="96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</row>
    <row r="73" spans="1:30" s="172" customFormat="1">
      <c r="A73" s="167" t="e">
        <f>#REF!</f>
        <v>#REF!</v>
      </c>
      <c r="B73" s="168" t="str">
        <f>'ORÇAMENTO - PROPOSTAS'!D331</f>
        <v>ISOLAMENTO E URBANIZAÇÃO DO TERRENO</v>
      </c>
      <c r="C73" s="169">
        <f t="shared" ref="C73:K73" si="22">SUM(C76,C79,C82,C85)</f>
        <v>0</v>
      </c>
      <c r="D73" s="169">
        <f t="shared" si="22"/>
        <v>0</v>
      </c>
      <c r="E73" s="169">
        <f t="shared" si="22"/>
        <v>0</v>
      </c>
      <c r="F73" s="169">
        <f t="shared" si="22"/>
        <v>0</v>
      </c>
      <c r="G73" s="169">
        <f t="shared" si="22"/>
        <v>0</v>
      </c>
      <c r="H73" s="169">
        <f t="shared" si="22"/>
        <v>0</v>
      </c>
      <c r="I73" s="169">
        <f t="shared" si="22"/>
        <v>0.02</v>
      </c>
      <c r="J73" s="169">
        <f t="shared" si="22"/>
        <v>0</v>
      </c>
      <c r="K73" s="169">
        <f t="shared" si="22"/>
        <v>0.02</v>
      </c>
      <c r="L73" s="170"/>
      <c r="M73" s="171">
        <f>C73-SUM(D73:K73)</f>
        <v>-0.04</v>
      </c>
      <c r="N73" s="213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  <c r="AA73" s="170"/>
      <c r="AB73" s="170"/>
      <c r="AC73" s="170"/>
      <c r="AD73" s="170"/>
    </row>
    <row r="74" spans="1:30" s="105" customFormat="1">
      <c r="A74" s="174"/>
      <c r="B74" s="173"/>
      <c r="C74" s="175" t="e">
        <f>C73/$C$88</f>
        <v>#DIV/0!</v>
      </c>
      <c r="D74" s="212" t="e">
        <f t="shared" ref="D74:K74" si="23">D73/$C$88</f>
        <v>#DIV/0!</v>
      </c>
      <c r="E74" s="212" t="e">
        <f t="shared" si="23"/>
        <v>#DIV/0!</v>
      </c>
      <c r="F74" s="212" t="e">
        <f t="shared" si="23"/>
        <v>#DIV/0!</v>
      </c>
      <c r="G74" s="212" t="e">
        <f t="shared" si="23"/>
        <v>#DIV/0!</v>
      </c>
      <c r="H74" s="212" t="e">
        <f t="shared" si="23"/>
        <v>#DIV/0!</v>
      </c>
      <c r="I74" s="212" t="e">
        <f t="shared" si="23"/>
        <v>#DIV/0!</v>
      </c>
      <c r="J74" s="212" t="e">
        <f t="shared" si="23"/>
        <v>#DIV/0!</v>
      </c>
      <c r="K74" s="212" t="e">
        <f t="shared" si="23"/>
        <v>#DIV/0!</v>
      </c>
      <c r="L74" s="103"/>
      <c r="M74" s="104" t="e">
        <f>C74-SUM(D74:K74)</f>
        <v>#DIV/0!</v>
      </c>
      <c r="N74" s="211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</row>
    <row r="75" spans="1:30">
      <c r="A75" s="100"/>
      <c r="B75" s="106"/>
      <c r="C75" s="100"/>
      <c r="D75" s="102"/>
      <c r="E75" s="102"/>
      <c r="F75" s="102"/>
      <c r="G75" s="102"/>
      <c r="H75" s="102"/>
      <c r="I75" s="102"/>
      <c r="J75" s="102"/>
      <c r="K75" s="10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</row>
    <row r="76" spans="1:30" s="109" customFormat="1">
      <c r="A76" s="157" t="s">
        <v>11</v>
      </c>
      <c r="B76" s="158" t="str">
        <f>'ORÇAMENTO - PROPOSTAS'!D333</f>
        <v>MURO DE ISOLAMENTO E CISTERNA</v>
      </c>
      <c r="C76" s="159">
        <f>'ORÇAMENTO - PROPOSTAS'!I333</f>
        <v>0</v>
      </c>
      <c r="D76" s="161">
        <f t="shared" ref="D76:K76" si="24">TRUNC($C76*D77,2)</f>
        <v>0</v>
      </c>
      <c r="E76" s="161">
        <f t="shared" si="24"/>
        <v>0</v>
      </c>
      <c r="F76" s="161">
        <f t="shared" si="24"/>
        <v>0</v>
      </c>
      <c r="G76" s="161">
        <f t="shared" si="24"/>
        <v>0</v>
      </c>
      <c r="H76" s="161">
        <f t="shared" si="24"/>
        <v>0</v>
      </c>
      <c r="I76" s="161">
        <f>TRUNC($C76*I77,2)+0.02</f>
        <v>0.02</v>
      </c>
      <c r="J76" s="161">
        <f t="shared" si="24"/>
        <v>0</v>
      </c>
      <c r="K76" s="161">
        <f t="shared" si="24"/>
        <v>0</v>
      </c>
      <c r="L76" s="107"/>
      <c r="M76" s="108">
        <f>C76-SUM(D76:K76)</f>
        <v>-0.02</v>
      </c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</row>
    <row r="77" spans="1:30">
      <c r="A77" s="100"/>
      <c r="B77" s="106"/>
      <c r="C77" s="164" t="e">
        <f>C76/$C$88</f>
        <v>#DIV/0!</v>
      </c>
      <c r="D77" s="165">
        <v>0.18</v>
      </c>
      <c r="E77" s="165">
        <v>0.18</v>
      </c>
      <c r="F77" s="165">
        <v>0.18</v>
      </c>
      <c r="G77" s="165">
        <v>0.18</v>
      </c>
      <c r="H77" s="165">
        <v>0.18</v>
      </c>
      <c r="I77" s="165">
        <v>0.1</v>
      </c>
      <c r="J77" s="165"/>
      <c r="K77" s="165"/>
      <c r="L77" s="92"/>
      <c r="M77" s="110">
        <f>1-SUM(D77:K77)</f>
        <v>0</v>
      </c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</row>
    <row r="78" spans="1:30">
      <c r="A78" s="100"/>
      <c r="B78" s="106"/>
      <c r="C78" s="100"/>
      <c r="D78" s="102"/>
      <c r="E78" s="102"/>
      <c r="F78" s="102"/>
      <c r="G78" s="102"/>
      <c r="H78" s="102"/>
      <c r="I78" s="102"/>
      <c r="J78" s="102"/>
      <c r="K78" s="102"/>
      <c r="L78" s="92"/>
      <c r="M78" s="96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</row>
    <row r="79" spans="1:30" s="109" customFormat="1">
      <c r="A79" s="157" t="s">
        <v>23</v>
      </c>
      <c r="B79" s="158" t="str">
        <f>'ORÇAMENTO - PROPOSTAS'!D353</f>
        <v>PAVIMENTAÇÕES EXTERNAS</v>
      </c>
      <c r="C79" s="159">
        <f>'ORÇAMENTO - PROPOSTAS'!I353</f>
        <v>0</v>
      </c>
      <c r="D79" s="161">
        <f t="shared" ref="D79:J79" si="25">TRUNC($C79*D80,2)</f>
        <v>0</v>
      </c>
      <c r="E79" s="161">
        <f t="shared" si="25"/>
        <v>0</v>
      </c>
      <c r="F79" s="161">
        <f t="shared" si="25"/>
        <v>0</v>
      </c>
      <c r="G79" s="161">
        <f t="shared" si="25"/>
        <v>0</v>
      </c>
      <c r="H79" s="161">
        <f t="shared" si="25"/>
        <v>0</v>
      </c>
      <c r="I79" s="161">
        <f t="shared" si="25"/>
        <v>0</v>
      </c>
      <c r="J79" s="161">
        <f t="shared" si="25"/>
        <v>0</v>
      </c>
      <c r="K79" s="161">
        <f>TRUNC($C79*K80,2)+0.01</f>
        <v>0.01</v>
      </c>
      <c r="L79" s="107"/>
      <c r="M79" s="108">
        <f>C79-SUM(D79:K79)</f>
        <v>-0.01</v>
      </c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</row>
    <row r="80" spans="1:30">
      <c r="A80" s="100"/>
      <c r="B80" s="106"/>
      <c r="C80" s="164" t="e">
        <f>C79/$C$88</f>
        <v>#DIV/0!</v>
      </c>
      <c r="D80" s="165"/>
      <c r="E80" s="165"/>
      <c r="F80" s="165"/>
      <c r="G80" s="165"/>
      <c r="H80" s="165"/>
      <c r="I80" s="165">
        <v>0.4</v>
      </c>
      <c r="J80" s="165">
        <v>0.4</v>
      </c>
      <c r="K80" s="165">
        <v>0.2</v>
      </c>
      <c r="L80" s="92"/>
      <c r="M80" s="110">
        <f>1-SUM(D80:K80)</f>
        <v>0</v>
      </c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</row>
    <row r="81" spans="1:30">
      <c r="A81" s="100"/>
      <c r="B81" s="106"/>
      <c r="C81" s="100"/>
      <c r="D81" s="102"/>
      <c r="E81" s="102"/>
      <c r="F81" s="102"/>
      <c r="G81" s="102"/>
      <c r="H81" s="102"/>
      <c r="I81" s="102"/>
      <c r="J81" s="102"/>
      <c r="K81" s="102"/>
      <c r="L81" s="92"/>
      <c r="M81" s="96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</row>
    <row r="82" spans="1:30" s="109" customFormat="1">
      <c r="A82" s="157" t="s">
        <v>28</v>
      </c>
      <c r="B82" s="158" t="str">
        <f>'ORÇAMENTO - PROPOSTAS'!D359</f>
        <v>ILUMINAÇÃO EXTERNA</v>
      </c>
      <c r="C82" s="159">
        <f>'ORÇAMENTO - PROPOSTAS'!I359</f>
        <v>0</v>
      </c>
      <c r="D82" s="161">
        <f t="shared" ref="D82:J82" si="26">TRUNC($C82*D83,2)</f>
        <v>0</v>
      </c>
      <c r="E82" s="161">
        <f t="shared" si="26"/>
        <v>0</v>
      </c>
      <c r="F82" s="161">
        <f t="shared" si="26"/>
        <v>0</v>
      </c>
      <c r="G82" s="161">
        <f t="shared" si="26"/>
        <v>0</v>
      </c>
      <c r="H82" s="161">
        <f t="shared" si="26"/>
        <v>0</v>
      </c>
      <c r="I82" s="161">
        <f t="shared" si="26"/>
        <v>0</v>
      </c>
      <c r="J82" s="161">
        <f t="shared" si="26"/>
        <v>0</v>
      </c>
      <c r="K82" s="161">
        <f>TRUNC($C82*K83,2)+0.01</f>
        <v>0.01</v>
      </c>
      <c r="L82" s="107"/>
      <c r="M82" s="108">
        <f>C82-SUM(D82:K82)</f>
        <v>-0.01</v>
      </c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</row>
    <row r="83" spans="1:30">
      <c r="A83" s="100"/>
      <c r="B83" s="106"/>
      <c r="C83" s="164" t="e">
        <f>C82/$C$88</f>
        <v>#DIV/0!</v>
      </c>
      <c r="D83" s="165"/>
      <c r="E83" s="165"/>
      <c r="F83" s="165"/>
      <c r="G83" s="165"/>
      <c r="H83" s="165"/>
      <c r="I83" s="165"/>
      <c r="J83" s="165">
        <v>0.8</v>
      </c>
      <c r="K83" s="165">
        <v>0.2</v>
      </c>
      <c r="L83" s="92"/>
      <c r="M83" s="110">
        <f>1-SUM(D83:K83)</f>
        <v>0</v>
      </c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</row>
    <row r="84" spans="1:30">
      <c r="A84" s="100"/>
      <c r="B84" s="106"/>
      <c r="C84" s="100"/>
      <c r="D84" s="102"/>
      <c r="E84" s="102"/>
      <c r="F84" s="102"/>
      <c r="G84" s="102"/>
      <c r="H84" s="102"/>
      <c r="I84" s="102"/>
      <c r="J84" s="102"/>
      <c r="K84" s="102"/>
      <c r="L84" s="92"/>
      <c r="M84" s="96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</row>
    <row r="85" spans="1:30" s="109" customFormat="1">
      <c r="A85" s="157" t="s">
        <v>31</v>
      </c>
      <c r="B85" s="158" t="str">
        <f>'ORÇAMENTO - PROPOSTAS'!D371</f>
        <v>DRENAGEM</v>
      </c>
      <c r="C85" s="159">
        <f>'ORÇAMENTO - PROPOSTAS'!I371</f>
        <v>0</v>
      </c>
      <c r="D85" s="161">
        <f t="shared" ref="D85:K85" si="27">TRUNC($C85*D86,2)</f>
        <v>0</v>
      </c>
      <c r="E85" s="161">
        <f t="shared" si="27"/>
        <v>0</v>
      </c>
      <c r="F85" s="161">
        <f t="shared" si="27"/>
        <v>0</v>
      </c>
      <c r="G85" s="161">
        <f t="shared" si="27"/>
        <v>0</v>
      </c>
      <c r="H85" s="161">
        <f t="shared" si="27"/>
        <v>0</v>
      </c>
      <c r="I85" s="161">
        <f t="shared" si="27"/>
        <v>0</v>
      </c>
      <c r="J85" s="161">
        <f t="shared" si="27"/>
        <v>0</v>
      </c>
      <c r="K85" s="161">
        <f t="shared" si="27"/>
        <v>0</v>
      </c>
      <c r="L85" s="107"/>
      <c r="M85" s="108">
        <f>C85-SUM(D85:K85)</f>
        <v>0</v>
      </c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</row>
    <row r="86" spans="1:30">
      <c r="A86" s="100"/>
      <c r="B86" s="106"/>
      <c r="C86" s="164" t="e">
        <f>C85/$C$88</f>
        <v>#DIV/0!</v>
      </c>
      <c r="D86" s="165"/>
      <c r="E86" s="165"/>
      <c r="F86" s="165"/>
      <c r="G86" s="165"/>
      <c r="H86" s="165"/>
      <c r="I86" s="165"/>
      <c r="J86" s="165"/>
      <c r="K86" s="165">
        <v>1</v>
      </c>
      <c r="L86" s="92"/>
      <c r="M86" s="110">
        <f>1-SUM(D86:K86)</f>
        <v>0</v>
      </c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</row>
    <row r="87" spans="1:30">
      <c r="A87" s="100"/>
      <c r="B87" s="106"/>
      <c r="C87" s="100"/>
      <c r="D87" s="102"/>
      <c r="E87" s="102"/>
      <c r="F87" s="102"/>
      <c r="G87" s="102"/>
      <c r="H87" s="102"/>
      <c r="I87" s="102"/>
      <c r="J87" s="102"/>
      <c r="K87" s="102"/>
      <c r="L87" s="92"/>
      <c r="M87" s="96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</row>
    <row r="88" spans="1:30">
      <c r="A88" s="294" t="s">
        <v>116</v>
      </c>
      <c r="B88" s="295"/>
      <c r="C88" s="159">
        <f>SUM(C10,C73)</f>
        <v>0</v>
      </c>
      <c r="D88" s="102"/>
      <c r="E88" s="102"/>
      <c r="F88" s="102"/>
      <c r="G88" s="102"/>
      <c r="H88" s="102"/>
      <c r="I88" s="102"/>
      <c r="J88" s="102"/>
      <c r="K88" s="10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</row>
    <row r="89" spans="1:30">
      <c r="A89" s="296"/>
      <c r="B89" s="297"/>
      <c r="C89" s="166" t="e">
        <f>C88/$M$97</f>
        <v>#DIV/0!</v>
      </c>
      <c r="D89" s="102"/>
      <c r="E89" s="112"/>
      <c r="F89" s="112"/>
      <c r="G89" s="112"/>
      <c r="H89" s="112"/>
      <c r="I89" s="112"/>
      <c r="J89" s="112"/>
      <c r="K89" s="11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</row>
    <row r="90" spans="1:30">
      <c r="A90" s="94"/>
      <c r="B90" s="94"/>
      <c r="C90" s="113"/>
      <c r="D90" s="114"/>
      <c r="E90" s="113"/>
      <c r="F90" s="113"/>
      <c r="G90" s="113"/>
      <c r="H90" s="113"/>
      <c r="I90" s="113"/>
      <c r="J90" s="113"/>
      <c r="K90" s="113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</row>
    <row r="91" spans="1:30">
      <c r="A91" s="276" t="s">
        <v>117</v>
      </c>
      <c r="B91" s="277"/>
      <c r="C91" s="278"/>
      <c r="D91" s="162">
        <f t="shared" ref="D91:K91" si="28">SUM(D13,D16,D19,D22,D25,D28,D31,D34,,D37,,D40,D43,D46,D49,D52,D55,D58,D61,D64,D67,D70,D76,D79,D82,D85)</f>
        <v>0</v>
      </c>
      <c r="E91" s="162">
        <f t="shared" si="28"/>
        <v>0</v>
      </c>
      <c r="F91" s="162">
        <f t="shared" si="28"/>
        <v>0.01</v>
      </c>
      <c r="G91" s="162">
        <f t="shared" si="28"/>
        <v>0.01</v>
      </c>
      <c r="H91" s="162">
        <f t="shared" si="28"/>
        <v>0</v>
      </c>
      <c r="I91" s="162">
        <f t="shared" si="28"/>
        <v>0.03</v>
      </c>
      <c r="J91" s="162">
        <f t="shared" si="28"/>
        <v>0</v>
      </c>
      <c r="K91" s="162">
        <f t="shared" si="28"/>
        <v>0.02</v>
      </c>
      <c r="L91" s="95"/>
      <c r="M91" s="115">
        <f>C88-SUM(D91:K91)</f>
        <v>-7.0000000000000007E-2</v>
      </c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</row>
    <row r="92" spans="1:30">
      <c r="A92" s="279"/>
      <c r="B92" s="280"/>
      <c r="C92" s="281"/>
      <c r="D92" s="163" t="e">
        <f>ROUND(D91/$C$88,4)</f>
        <v>#DIV/0!</v>
      </c>
      <c r="E92" s="163" t="e">
        <f t="shared" ref="E92:J92" si="29">ROUND(E91/$C$88,4)</f>
        <v>#DIV/0!</v>
      </c>
      <c r="F92" s="163" t="e">
        <f t="shared" si="29"/>
        <v>#DIV/0!</v>
      </c>
      <c r="G92" s="163" t="e">
        <f t="shared" si="29"/>
        <v>#DIV/0!</v>
      </c>
      <c r="H92" s="163" t="e">
        <f t="shared" si="29"/>
        <v>#DIV/0!</v>
      </c>
      <c r="I92" s="163" t="e">
        <f t="shared" si="29"/>
        <v>#DIV/0!</v>
      </c>
      <c r="J92" s="163" t="e">
        <f t="shared" si="29"/>
        <v>#DIV/0!</v>
      </c>
      <c r="K92" s="163" t="e">
        <f>ROUND(K91/$C$88,4)</f>
        <v>#DIV/0!</v>
      </c>
      <c r="L92" s="95"/>
      <c r="M92" s="110" t="e">
        <f>1-SUM(D92:K92)</f>
        <v>#DIV/0!</v>
      </c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</row>
    <row r="93" spans="1:30">
      <c r="A93" s="94"/>
      <c r="B93" s="94"/>
      <c r="C93" s="113"/>
      <c r="D93" s="114"/>
      <c r="E93" s="113"/>
      <c r="F93" s="113"/>
      <c r="G93" s="113"/>
      <c r="H93" s="113"/>
      <c r="I93" s="113"/>
      <c r="J93" s="113"/>
      <c r="K93" s="113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</row>
    <row r="94" spans="1:30">
      <c r="A94" s="276" t="s">
        <v>118</v>
      </c>
      <c r="B94" s="277"/>
      <c r="C94" s="278"/>
      <c r="D94" s="162">
        <f>D91</f>
        <v>0</v>
      </c>
      <c r="E94" s="162">
        <f>D94+E91</f>
        <v>0</v>
      </c>
      <c r="F94" s="162">
        <f t="shared" ref="F94:K94" si="30">E94+F91</f>
        <v>0.01</v>
      </c>
      <c r="G94" s="162">
        <f t="shared" si="30"/>
        <v>0.02</v>
      </c>
      <c r="H94" s="162">
        <f t="shared" si="30"/>
        <v>0.02</v>
      </c>
      <c r="I94" s="162">
        <f t="shared" si="30"/>
        <v>0.05</v>
      </c>
      <c r="J94" s="162">
        <f t="shared" si="30"/>
        <v>0.05</v>
      </c>
      <c r="K94" s="162">
        <f t="shared" si="30"/>
        <v>7.0000000000000007E-2</v>
      </c>
      <c r="L94" s="95"/>
      <c r="M94" s="92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</row>
    <row r="95" spans="1:30">
      <c r="A95" s="279"/>
      <c r="B95" s="280"/>
      <c r="C95" s="281"/>
      <c r="D95" s="163" t="e">
        <f>ROUND(D94/$C$88,4)</f>
        <v>#DIV/0!</v>
      </c>
      <c r="E95" s="163" t="e">
        <f t="shared" ref="E95:K95" si="31">ROUND(E94/$C$88,4)</f>
        <v>#DIV/0!</v>
      </c>
      <c r="F95" s="163" t="e">
        <f t="shared" si="31"/>
        <v>#DIV/0!</v>
      </c>
      <c r="G95" s="163" t="e">
        <f t="shared" si="31"/>
        <v>#DIV/0!</v>
      </c>
      <c r="H95" s="163" t="e">
        <f t="shared" si="31"/>
        <v>#DIV/0!</v>
      </c>
      <c r="I95" s="163" t="e">
        <f t="shared" si="31"/>
        <v>#DIV/0!</v>
      </c>
      <c r="J95" s="163" t="e">
        <f t="shared" si="31"/>
        <v>#DIV/0!</v>
      </c>
      <c r="K95" s="163" t="e">
        <f t="shared" si="31"/>
        <v>#DIV/0!</v>
      </c>
      <c r="L95" s="95"/>
      <c r="M95" s="30"/>
      <c r="N95" s="32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</row>
    <row r="96" spans="1:30">
      <c r="A96" s="94"/>
      <c r="B96" s="94"/>
      <c r="C96" s="94"/>
      <c r="D96" s="95"/>
      <c r="E96" s="95"/>
      <c r="F96" s="95"/>
      <c r="G96" s="95"/>
      <c r="H96" s="95"/>
      <c r="I96" s="95"/>
      <c r="J96" s="95"/>
      <c r="K96" s="95"/>
      <c r="L96" s="95"/>
      <c r="M96" s="32"/>
      <c r="N96" s="32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</row>
    <row r="97" spans="1:30" ht="18">
      <c r="A97" s="282" t="s">
        <v>126</v>
      </c>
      <c r="B97" s="283"/>
      <c r="C97" s="284"/>
      <c r="D97" s="285">
        <f>SUM(D91:K91)</f>
        <v>7.0000000000000007E-2</v>
      </c>
      <c r="E97" s="286"/>
      <c r="F97" s="286"/>
      <c r="G97" s="286"/>
      <c r="H97" s="286"/>
      <c r="I97" s="286"/>
      <c r="J97" s="286"/>
      <c r="K97" s="284"/>
      <c r="L97" s="116"/>
      <c r="M97" s="117">
        <f>C88</f>
        <v>0</v>
      </c>
      <c r="N97" s="118">
        <f>M97-D97</f>
        <v>-7.0000000000000007E-2</v>
      </c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33"/>
      <c r="N98" s="30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</row>
    <row r="99" spans="1:30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118" t="s">
        <v>119</v>
      </c>
      <c r="N99" s="117">
        <f>M97/N100</f>
        <v>0</v>
      </c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</row>
    <row r="100" spans="1:30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118" t="s">
        <v>207</v>
      </c>
      <c r="N100" s="117">
        <v>8</v>
      </c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</row>
    <row r="101" spans="1:30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119"/>
      <c r="N101" s="97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</row>
    <row r="102" spans="1:30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119"/>
      <c r="N102" s="97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</row>
    <row r="103" spans="1:30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</row>
    <row r="104" spans="1:30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</row>
    <row r="105" spans="1:30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</row>
    <row r="106" spans="1:30">
      <c r="A106" s="92"/>
      <c r="B106" s="92"/>
      <c r="C106" s="92"/>
      <c r="D106" s="92"/>
      <c r="E106" s="92"/>
      <c r="F106" s="92"/>
      <c r="G106" s="92"/>
      <c r="H106" s="120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</row>
    <row r="107" spans="1:30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</row>
    <row r="108" spans="1:30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</row>
    <row r="109" spans="1:30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</row>
    <row r="110" spans="1:30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</row>
    <row r="111" spans="1:30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</row>
    <row r="112" spans="1:30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</row>
    <row r="113" spans="1:30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</row>
    <row r="114" spans="1:30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</row>
    <row r="115" spans="1:30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</row>
    <row r="116" spans="1:30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</row>
    <row r="117" spans="1:30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</row>
    <row r="118" spans="1:30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</row>
    <row r="119" spans="1:30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</row>
    <row r="120" spans="1:30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</row>
    <row r="121" spans="1:30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</row>
    <row r="122" spans="1:30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</row>
    <row r="123" spans="1:30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</row>
    <row r="124" spans="1:30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</row>
    <row r="125" spans="1:30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</row>
    <row r="126" spans="1:30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</row>
    <row r="127" spans="1:30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</row>
    <row r="128" spans="1:30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</row>
    <row r="129" spans="1:30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</row>
    <row r="130" spans="1:30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</row>
    <row r="131" spans="1:30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</row>
    <row r="132" spans="1:30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</row>
    <row r="133" spans="1:30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</row>
    <row r="134" spans="1:30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</row>
    <row r="135" spans="1:30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</row>
    <row r="136" spans="1:30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</row>
    <row r="137" spans="1:30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</row>
    <row r="138" spans="1:30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</row>
    <row r="139" spans="1:30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</row>
    <row r="140" spans="1:30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</row>
    <row r="141" spans="1:30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</row>
    <row r="142" spans="1:30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</row>
    <row r="143" spans="1:30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</row>
    <row r="144" spans="1:30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</row>
    <row r="145" spans="1:30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</row>
    <row r="146" spans="1:30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</row>
    <row r="147" spans="1:30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</row>
    <row r="148" spans="1:30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</row>
    <row r="149" spans="1:30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</row>
    <row r="150" spans="1:30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</row>
    <row r="151" spans="1:30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</row>
    <row r="152" spans="1:30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</row>
    <row r="153" spans="1:30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</row>
    <row r="154" spans="1:30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</row>
    <row r="155" spans="1:30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</row>
    <row r="156" spans="1:30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</row>
    <row r="157" spans="1:30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</row>
    <row r="158" spans="1:30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</row>
    <row r="159" spans="1:30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</row>
    <row r="160" spans="1:30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</row>
    <row r="161" spans="1:30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</row>
    <row r="162" spans="1:30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</row>
    <row r="163" spans="1:30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</row>
    <row r="164" spans="1:30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</row>
    <row r="165" spans="1:30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</row>
    <row r="166" spans="1:30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</row>
    <row r="167" spans="1:30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92"/>
    </row>
    <row r="168" spans="1:30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</row>
    <row r="169" spans="1:30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</row>
    <row r="170" spans="1:30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  <c r="AB170" s="92"/>
      <c r="AC170" s="92"/>
      <c r="AD170" s="92"/>
    </row>
    <row r="171" spans="1:30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</row>
    <row r="172" spans="1:30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</row>
    <row r="173" spans="1:30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</row>
    <row r="174" spans="1:30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</row>
    <row r="175" spans="1:30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</row>
    <row r="176" spans="1:30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</row>
    <row r="177" spans="1:30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</row>
    <row r="178" spans="1:30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</row>
    <row r="179" spans="1:30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</row>
    <row r="180" spans="1:30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92"/>
    </row>
    <row r="181" spans="1:30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  <c r="AB181" s="92"/>
      <c r="AC181" s="92"/>
      <c r="AD181" s="92"/>
    </row>
    <row r="182" spans="1:30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</row>
    <row r="183" spans="1:30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92"/>
    </row>
    <row r="184" spans="1:30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</row>
    <row r="185" spans="1:30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</row>
    <row r="186" spans="1:30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</row>
    <row r="187" spans="1:30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</row>
    <row r="188" spans="1:30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</row>
    <row r="189" spans="1:30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</row>
    <row r="190" spans="1:30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</row>
    <row r="191" spans="1:30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</row>
    <row r="192" spans="1:30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</row>
    <row r="193" spans="1:30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</row>
    <row r="194" spans="1:30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</row>
    <row r="195" spans="1:30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</row>
    <row r="196" spans="1:30">
      <c r="A196" s="92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</row>
    <row r="197" spans="1:30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</row>
    <row r="198" spans="1:30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</row>
    <row r="199" spans="1:30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</row>
    <row r="200" spans="1:30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</row>
    <row r="201" spans="1:30">
      <c r="A201" s="92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</row>
    <row r="202" spans="1:30">
      <c r="A202" s="92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</row>
    <row r="203" spans="1:30">
      <c r="A203" s="92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</row>
    <row r="204" spans="1:30">
      <c r="A204" s="92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</row>
    <row r="205" spans="1:30">
      <c r="A205" s="92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</row>
    <row r="206" spans="1:30">
      <c r="A206" s="92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</row>
    <row r="207" spans="1:30">
      <c r="A207" s="92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</row>
    <row r="208" spans="1:30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</row>
    <row r="209" spans="1:30">
      <c r="A209" s="92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</row>
    <row r="210" spans="1:30">
      <c r="A210" s="92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</row>
    <row r="211" spans="1:30">
      <c r="A211" s="92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</row>
    <row r="212" spans="1:30">
      <c r="A212" s="92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</row>
    <row r="213" spans="1:30">
      <c r="A213" s="92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</row>
    <row r="214" spans="1:30">
      <c r="A214" s="92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</row>
    <row r="215" spans="1:30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</row>
    <row r="216" spans="1:30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</row>
    <row r="217" spans="1:30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</row>
    <row r="218" spans="1:30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</row>
    <row r="219" spans="1:30">
      <c r="A219" s="92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</row>
    <row r="220" spans="1:30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</row>
    <row r="221" spans="1:30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</row>
    <row r="222" spans="1:30">
      <c r="A222" s="92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</row>
    <row r="223" spans="1:30">
      <c r="A223" s="92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92"/>
    </row>
    <row r="224" spans="1:30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</row>
    <row r="225" spans="1:30">
      <c r="A225" s="92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</row>
    <row r="226" spans="1:30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</row>
    <row r="227" spans="1:30">
      <c r="A227" s="92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</row>
    <row r="228" spans="1:30">
      <c r="A228" s="92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</row>
    <row r="229" spans="1:30">
      <c r="A229" s="92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</row>
    <row r="230" spans="1:30">
      <c r="A230" s="92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</row>
    <row r="231" spans="1:30">
      <c r="A231" s="92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</row>
    <row r="232" spans="1:30">
      <c r="A232" s="92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</row>
    <row r="233" spans="1:30">
      <c r="A233" s="92"/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</row>
    <row r="234" spans="1:30">
      <c r="A234" s="92"/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</row>
    <row r="235" spans="1:30">
      <c r="A235" s="92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</row>
    <row r="236" spans="1:30">
      <c r="A236" s="92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</row>
    <row r="237" spans="1:30">
      <c r="A237" s="92"/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92"/>
    </row>
    <row r="238" spans="1:30">
      <c r="A238" s="92"/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</row>
    <row r="239" spans="1:30">
      <c r="A239" s="92"/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</row>
    <row r="240" spans="1:30">
      <c r="A240" s="92"/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92"/>
    </row>
    <row r="241" spans="1:30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</row>
    <row r="242" spans="1:30">
      <c r="A242" s="92"/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  <c r="AA242" s="92"/>
      <c r="AB242" s="92"/>
      <c r="AC242" s="92"/>
      <c r="AD242" s="92"/>
    </row>
    <row r="243" spans="1:30">
      <c r="A243" s="92"/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  <c r="AA243" s="92"/>
      <c r="AB243" s="92"/>
      <c r="AC243" s="92"/>
      <c r="AD243" s="92"/>
    </row>
    <row r="244" spans="1:30">
      <c r="A244" s="92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</row>
    <row r="245" spans="1:30">
      <c r="A245" s="92"/>
      <c r="B245" s="92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</row>
    <row r="246" spans="1:30">
      <c r="A246" s="92"/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</row>
    <row r="247" spans="1:30">
      <c r="A247" s="92"/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</row>
    <row r="248" spans="1:30">
      <c r="A248" s="92"/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</row>
    <row r="249" spans="1:30">
      <c r="A249" s="92"/>
      <c r="B249" s="92"/>
      <c r="C249" s="92"/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  <c r="AA249" s="92"/>
      <c r="AB249" s="92"/>
      <c r="AC249" s="92"/>
      <c r="AD249" s="92"/>
    </row>
    <row r="250" spans="1:30">
      <c r="A250" s="92"/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  <c r="AA250" s="92"/>
      <c r="AB250" s="92"/>
      <c r="AC250" s="92"/>
      <c r="AD250" s="92"/>
    </row>
    <row r="251" spans="1:30">
      <c r="A251" s="92"/>
      <c r="B251" s="92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  <c r="AA251" s="92"/>
      <c r="AB251" s="92"/>
      <c r="AC251" s="92"/>
      <c r="AD251" s="92"/>
    </row>
    <row r="252" spans="1:30">
      <c r="A252" s="92"/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  <c r="AA252" s="92"/>
      <c r="AB252" s="92"/>
      <c r="AC252" s="92"/>
      <c r="AD252" s="92"/>
    </row>
    <row r="253" spans="1:30">
      <c r="A253" s="92"/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  <c r="AA253" s="92"/>
      <c r="AB253" s="92"/>
      <c r="AC253" s="92"/>
      <c r="AD253" s="92"/>
    </row>
    <row r="254" spans="1:30">
      <c r="A254" s="92"/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  <c r="AA254" s="92"/>
      <c r="AB254" s="92"/>
      <c r="AC254" s="92"/>
      <c r="AD254" s="92"/>
    </row>
    <row r="255" spans="1:30">
      <c r="A255" s="92"/>
      <c r="B255" s="92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  <c r="AA255" s="92"/>
      <c r="AB255" s="92"/>
      <c r="AC255" s="92"/>
      <c r="AD255" s="92"/>
    </row>
    <row r="256" spans="1:30">
      <c r="A256" s="92"/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  <c r="AA256" s="92"/>
      <c r="AB256" s="92"/>
      <c r="AC256" s="92"/>
      <c r="AD256" s="92"/>
    </row>
    <row r="257" spans="1:30">
      <c r="A257" s="92"/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  <c r="AA257" s="92"/>
      <c r="AB257" s="92"/>
      <c r="AC257" s="92"/>
      <c r="AD257" s="92"/>
    </row>
    <row r="258" spans="1:30">
      <c r="A258" s="92"/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</row>
    <row r="259" spans="1:30">
      <c r="A259" s="92"/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</row>
    <row r="260" spans="1:30">
      <c r="A260" s="92"/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</row>
    <row r="261" spans="1:30">
      <c r="A261" s="92"/>
      <c r="B261" s="92"/>
      <c r="C261" s="92"/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</row>
    <row r="262" spans="1:30">
      <c r="A262" s="92"/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</row>
    <row r="263" spans="1:30">
      <c r="A263" s="92"/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  <c r="AA263" s="92"/>
      <c r="AB263" s="92"/>
      <c r="AC263" s="92"/>
      <c r="AD263" s="92"/>
    </row>
    <row r="264" spans="1:30">
      <c r="A264" s="92"/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  <c r="AA264" s="92"/>
      <c r="AB264" s="92"/>
      <c r="AC264" s="92"/>
      <c r="AD264" s="92"/>
    </row>
    <row r="265" spans="1:30">
      <c r="A265" s="92"/>
      <c r="B265" s="92"/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</row>
    <row r="266" spans="1:30">
      <c r="A266" s="92"/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  <c r="AC266" s="92"/>
      <c r="AD266" s="92"/>
    </row>
    <row r="267" spans="1:30">
      <c r="A267" s="92"/>
      <c r="B267" s="92"/>
      <c r="C267" s="92"/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  <c r="AB267" s="92"/>
      <c r="AC267" s="92"/>
      <c r="AD267" s="92"/>
    </row>
    <row r="268" spans="1:30">
      <c r="A268" s="92"/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2"/>
      <c r="AB268" s="92"/>
      <c r="AC268" s="92"/>
      <c r="AD268" s="92"/>
    </row>
    <row r="269" spans="1:30">
      <c r="A269" s="92"/>
      <c r="B269" s="92"/>
      <c r="C269" s="92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  <c r="AA269" s="92"/>
      <c r="AB269" s="92"/>
      <c r="AC269" s="92"/>
      <c r="AD269" s="92"/>
    </row>
    <row r="270" spans="1:30">
      <c r="A270" s="92"/>
      <c r="B270" s="92"/>
      <c r="C270" s="92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  <c r="AC270" s="92"/>
      <c r="AD270" s="92"/>
    </row>
    <row r="271" spans="1:30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  <c r="AC271" s="92"/>
      <c r="AD271" s="92"/>
    </row>
    <row r="272" spans="1:30">
      <c r="A272" s="92"/>
      <c r="B272" s="92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  <c r="AB272" s="92"/>
      <c r="AC272" s="92"/>
      <c r="AD272" s="92"/>
    </row>
    <row r="273" spans="1:30">
      <c r="A273" s="92"/>
      <c r="B273" s="92"/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  <c r="AB273" s="92"/>
      <c r="AC273" s="92"/>
      <c r="AD273" s="92"/>
    </row>
    <row r="274" spans="1:30">
      <c r="A274" s="92"/>
      <c r="B274" s="92"/>
      <c r="C274" s="92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  <c r="AC274" s="92"/>
      <c r="AD274" s="92"/>
    </row>
    <row r="275" spans="1:30">
      <c r="A275" s="92"/>
      <c r="B275" s="92"/>
      <c r="C275" s="92"/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  <c r="AC275" s="92"/>
      <c r="AD275" s="92"/>
    </row>
    <row r="276" spans="1:30">
      <c r="A276" s="92"/>
      <c r="B276" s="92"/>
      <c r="C276" s="92"/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  <c r="AC276" s="92"/>
      <c r="AD276" s="92"/>
    </row>
    <row r="277" spans="1:30">
      <c r="A277" s="92"/>
      <c r="B277" s="92"/>
      <c r="C277" s="92"/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  <c r="AA277" s="92"/>
      <c r="AB277" s="92"/>
      <c r="AC277" s="92"/>
      <c r="AD277" s="92"/>
    </row>
    <row r="278" spans="1:30">
      <c r="A278" s="92"/>
      <c r="B278" s="92"/>
      <c r="C278" s="92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  <c r="AB278" s="92"/>
      <c r="AC278" s="92"/>
      <c r="AD278" s="92"/>
    </row>
    <row r="279" spans="1:30">
      <c r="A279" s="92"/>
      <c r="B279" s="92"/>
      <c r="C279" s="92"/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  <c r="AB279" s="92"/>
      <c r="AC279" s="92"/>
      <c r="AD279" s="92"/>
    </row>
    <row r="280" spans="1:30">
      <c r="A280" s="92"/>
      <c r="B280" s="92"/>
      <c r="C280" s="92"/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  <c r="AB280" s="92"/>
      <c r="AC280" s="92"/>
      <c r="AD280" s="92"/>
    </row>
    <row r="281" spans="1:30">
      <c r="A281" s="92"/>
      <c r="B281" s="92"/>
      <c r="C281" s="92"/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  <c r="AA281" s="92"/>
      <c r="AB281" s="92"/>
      <c r="AC281" s="92"/>
      <c r="AD281" s="92"/>
    </row>
    <row r="282" spans="1:30">
      <c r="A282" s="92"/>
      <c r="B282" s="92"/>
      <c r="C282" s="92"/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  <c r="AA282" s="92"/>
      <c r="AB282" s="92"/>
      <c r="AC282" s="92"/>
      <c r="AD282" s="92"/>
    </row>
    <row r="283" spans="1:30">
      <c r="A283" s="92"/>
      <c r="B283" s="92"/>
      <c r="C283" s="92"/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  <c r="AA283" s="92"/>
      <c r="AB283" s="92"/>
      <c r="AC283" s="92"/>
      <c r="AD283" s="92"/>
    </row>
    <row r="284" spans="1:30">
      <c r="A284" s="92"/>
      <c r="B284" s="92"/>
      <c r="C284" s="92"/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  <c r="AA284" s="92"/>
      <c r="AB284" s="92"/>
      <c r="AC284" s="92"/>
      <c r="AD284" s="92"/>
    </row>
    <row r="285" spans="1:30">
      <c r="A285" s="92"/>
      <c r="B285" s="92"/>
      <c r="C285" s="92"/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  <c r="AA285" s="92"/>
      <c r="AB285" s="92"/>
      <c r="AC285" s="92"/>
      <c r="AD285" s="92"/>
    </row>
    <row r="286" spans="1:30">
      <c r="A286" s="92"/>
      <c r="B286" s="92"/>
      <c r="C286" s="92"/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92"/>
    </row>
    <row r="287" spans="1:30">
      <c r="A287" s="92"/>
      <c r="B287" s="92"/>
      <c r="C287" s="92"/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92"/>
    </row>
    <row r="288" spans="1:30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</row>
    <row r="289" spans="1:30">
      <c r="A289" s="92"/>
      <c r="B289" s="92"/>
      <c r="C289" s="92"/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</row>
    <row r="290" spans="1:30">
      <c r="A290" s="92"/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</row>
    <row r="291" spans="1:30">
      <c r="A291" s="92"/>
      <c r="B291" s="92"/>
      <c r="C291" s="92"/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  <c r="AA291" s="92"/>
      <c r="AB291" s="92"/>
      <c r="AC291" s="92"/>
      <c r="AD291" s="92"/>
    </row>
    <row r="292" spans="1:30">
      <c r="A292" s="92"/>
      <c r="B292" s="92"/>
      <c r="C292" s="92"/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  <c r="AA292" s="92"/>
      <c r="AB292" s="92"/>
      <c r="AC292" s="92"/>
      <c r="AD292" s="92"/>
    </row>
    <row r="293" spans="1:30">
      <c r="A293" s="92"/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  <c r="AA293" s="92"/>
      <c r="AB293" s="92"/>
      <c r="AC293" s="92"/>
      <c r="AD293" s="92"/>
    </row>
    <row r="294" spans="1:30">
      <c r="A294" s="92"/>
      <c r="B294" s="92"/>
      <c r="C294" s="92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  <c r="AB294" s="92"/>
      <c r="AC294" s="92"/>
      <c r="AD294" s="92"/>
    </row>
    <row r="295" spans="1:30">
      <c r="A295" s="92"/>
      <c r="B295" s="92"/>
      <c r="C295" s="92"/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  <c r="AA295" s="92"/>
      <c r="AB295" s="92"/>
      <c r="AC295" s="92"/>
      <c r="AD295" s="92"/>
    </row>
    <row r="296" spans="1:30">
      <c r="A296" s="92"/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  <c r="AB296" s="92"/>
      <c r="AC296" s="92"/>
      <c r="AD296" s="92"/>
    </row>
    <row r="297" spans="1:30">
      <c r="A297" s="92"/>
      <c r="B297" s="92"/>
      <c r="C297" s="92"/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  <c r="AB297" s="92"/>
      <c r="AC297" s="92"/>
      <c r="AD297" s="92"/>
    </row>
    <row r="298" spans="1:30">
      <c r="A298" s="92"/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  <c r="AC298" s="92"/>
      <c r="AD298" s="92"/>
    </row>
    <row r="299" spans="1:30">
      <c r="A299" s="92"/>
      <c r="B299" s="92"/>
      <c r="C299" s="92"/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  <c r="AB299" s="92"/>
      <c r="AC299" s="92"/>
      <c r="AD299" s="92"/>
    </row>
    <row r="300" spans="1:30">
      <c r="A300" s="92"/>
      <c r="B300" s="92"/>
      <c r="C300" s="92"/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</row>
    <row r="301" spans="1:30">
      <c r="A301" s="92"/>
      <c r="B301" s="92"/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</row>
    <row r="302" spans="1:30">
      <c r="A302" s="92"/>
      <c r="B302" s="92"/>
      <c r="C302" s="92"/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</row>
    <row r="303" spans="1:30">
      <c r="A303" s="92"/>
      <c r="B303" s="92"/>
      <c r="C303" s="92"/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</row>
    <row r="304" spans="1:30">
      <c r="A304" s="92"/>
      <c r="B304" s="92"/>
      <c r="C304" s="92"/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</row>
    <row r="305" spans="1:30">
      <c r="A305" s="92"/>
      <c r="B305" s="92"/>
      <c r="C305" s="92"/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  <c r="AA305" s="92"/>
      <c r="AB305" s="92"/>
      <c r="AC305" s="92"/>
      <c r="AD305" s="92"/>
    </row>
    <row r="306" spans="1:30">
      <c r="A306" s="92"/>
      <c r="B306" s="92"/>
      <c r="C306" s="92"/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  <c r="AC306" s="92"/>
      <c r="AD306" s="92"/>
    </row>
    <row r="307" spans="1:30">
      <c r="A307" s="92"/>
      <c r="B307" s="92"/>
      <c r="C307" s="92"/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  <c r="AB307" s="92"/>
      <c r="AC307" s="92"/>
      <c r="AD307" s="92"/>
    </row>
    <row r="308" spans="1:30">
      <c r="A308" s="92"/>
      <c r="B308" s="92"/>
      <c r="C308" s="92"/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  <c r="AA308" s="92"/>
      <c r="AB308" s="92"/>
      <c r="AC308" s="92"/>
      <c r="AD308" s="92"/>
    </row>
    <row r="309" spans="1:30">
      <c r="A309" s="92"/>
      <c r="B309" s="92"/>
      <c r="C309" s="92"/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  <c r="AC309" s="92"/>
      <c r="AD309" s="92"/>
    </row>
    <row r="310" spans="1:30">
      <c r="A310" s="92"/>
      <c r="B310" s="92"/>
      <c r="C310" s="92"/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  <c r="AA310" s="92"/>
      <c r="AB310" s="92"/>
      <c r="AC310" s="92"/>
      <c r="AD310" s="92"/>
    </row>
    <row r="311" spans="1:30">
      <c r="A311" s="92"/>
      <c r="B311" s="92"/>
      <c r="C311" s="92"/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  <c r="AA311" s="92"/>
      <c r="AB311" s="92"/>
      <c r="AC311" s="92"/>
      <c r="AD311" s="92"/>
    </row>
    <row r="312" spans="1:30">
      <c r="A312" s="92"/>
      <c r="B312" s="92"/>
      <c r="C312" s="92"/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  <c r="AB312" s="92"/>
      <c r="AC312" s="92"/>
      <c r="AD312" s="92"/>
    </row>
    <row r="313" spans="1:30">
      <c r="A313" s="92"/>
      <c r="B313" s="92"/>
      <c r="C313" s="92"/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  <c r="AA313" s="92"/>
      <c r="AB313" s="92"/>
      <c r="AC313" s="92"/>
      <c r="AD313" s="92"/>
    </row>
    <row r="314" spans="1:30">
      <c r="A314" s="92"/>
      <c r="B314" s="92"/>
      <c r="C314" s="92"/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  <c r="AC314" s="92"/>
      <c r="AD314" s="92"/>
    </row>
    <row r="315" spans="1:30">
      <c r="A315" s="92"/>
      <c r="B315" s="92"/>
      <c r="C315" s="92"/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92"/>
    </row>
    <row r="316" spans="1:30">
      <c r="A316" s="92"/>
      <c r="B316" s="92"/>
      <c r="C316" s="92"/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  <c r="AC316" s="92"/>
      <c r="AD316" s="92"/>
    </row>
    <row r="317" spans="1:30">
      <c r="A317" s="92"/>
      <c r="B317" s="92"/>
      <c r="C317" s="92"/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  <c r="AC317" s="92"/>
      <c r="AD317" s="92"/>
    </row>
    <row r="318" spans="1:30">
      <c r="A318" s="92"/>
      <c r="B318" s="92"/>
      <c r="C318" s="92"/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  <c r="AC318" s="92"/>
      <c r="AD318" s="92"/>
    </row>
    <row r="319" spans="1:30">
      <c r="A319" s="92"/>
      <c r="B319" s="92"/>
      <c r="C319" s="92"/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  <c r="AB319" s="92"/>
      <c r="AC319" s="92"/>
      <c r="AD319" s="92"/>
    </row>
    <row r="320" spans="1:30">
      <c r="A320" s="92"/>
      <c r="B320" s="92"/>
      <c r="C320" s="92"/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  <c r="AB320" s="92"/>
      <c r="AC320" s="92"/>
      <c r="AD320" s="92"/>
    </row>
    <row r="321" spans="1:30">
      <c r="A321" s="92"/>
      <c r="B321" s="92"/>
      <c r="C321" s="92"/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</row>
    <row r="322" spans="1:30">
      <c r="A322" s="92"/>
      <c r="B322" s="92"/>
      <c r="C322" s="92"/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92"/>
    </row>
    <row r="323" spans="1:30">
      <c r="A323" s="92"/>
      <c r="B323" s="92"/>
      <c r="C323" s="92"/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  <c r="AC323" s="92"/>
      <c r="AD323" s="92"/>
    </row>
    <row r="324" spans="1:30">
      <c r="A324" s="92"/>
      <c r="B324" s="92"/>
      <c r="C324" s="92"/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</row>
    <row r="325" spans="1:30">
      <c r="A325" s="92"/>
      <c r="B325" s="92"/>
      <c r="C325" s="92"/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92"/>
    </row>
    <row r="326" spans="1:30">
      <c r="A326" s="92"/>
      <c r="B326" s="92"/>
      <c r="C326" s="92"/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  <c r="AC326" s="92"/>
      <c r="AD326" s="92"/>
    </row>
    <row r="327" spans="1:30">
      <c r="A327" s="92"/>
      <c r="B327" s="92"/>
      <c r="C327" s="92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92"/>
    </row>
    <row r="328" spans="1:30">
      <c r="A328" s="92"/>
      <c r="B328" s="92"/>
      <c r="C328" s="92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  <c r="AC328" s="92"/>
      <c r="AD328" s="92"/>
    </row>
    <row r="329" spans="1:30">
      <c r="A329" s="92"/>
      <c r="B329" s="92"/>
      <c r="C329" s="92"/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  <c r="AB329" s="92"/>
      <c r="AC329" s="92"/>
      <c r="AD329" s="92"/>
    </row>
    <row r="330" spans="1:30">
      <c r="A330" s="92"/>
      <c r="B330" s="92"/>
      <c r="C330" s="92"/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  <c r="AA330" s="92"/>
      <c r="AB330" s="92"/>
      <c r="AC330" s="92"/>
      <c r="AD330" s="92"/>
    </row>
    <row r="331" spans="1:30">
      <c r="A331" s="92"/>
      <c r="B331" s="92"/>
      <c r="C331" s="92"/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  <c r="AA331" s="92"/>
      <c r="AB331" s="92"/>
      <c r="AC331" s="92"/>
      <c r="AD331" s="92"/>
    </row>
    <row r="332" spans="1:30">
      <c r="A332" s="92"/>
      <c r="B332" s="92"/>
      <c r="C332" s="92"/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  <c r="AA332" s="92"/>
      <c r="AB332" s="92"/>
      <c r="AC332" s="92"/>
      <c r="AD332" s="92"/>
    </row>
    <row r="333" spans="1:30">
      <c r="A333" s="92"/>
      <c r="B333" s="92"/>
      <c r="C333" s="92"/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  <c r="AC333" s="92"/>
      <c r="AD333" s="92"/>
    </row>
    <row r="334" spans="1:30">
      <c r="A334" s="92"/>
      <c r="B334" s="92"/>
      <c r="C334" s="92"/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  <c r="AC334" s="92"/>
      <c r="AD334" s="92"/>
    </row>
    <row r="335" spans="1:30">
      <c r="A335" s="92"/>
      <c r="B335" s="92"/>
      <c r="C335" s="92"/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  <c r="AA335" s="92"/>
      <c r="AB335" s="92"/>
      <c r="AC335" s="92"/>
      <c r="AD335" s="92"/>
    </row>
    <row r="336" spans="1:30">
      <c r="A336" s="92"/>
      <c r="B336" s="92"/>
      <c r="C336" s="92"/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  <c r="AB336" s="92"/>
      <c r="AC336" s="92"/>
      <c r="AD336" s="92"/>
    </row>
    <row r="337" spans="1:30">
      <c r="A337" s="92"/>
      <c r="B337" s="92"/>
      <c r="C337" s="92"/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  <c r="AA337" s="92"/>
      <c r="AB337" s="92"/>
      <c r="AC337" s="92"/>
      <c r="AD337" s="92"/>
    </row>
    <row r="338" spans="1:30">
      <c r="A338" s="92"/>
      <c r="B338" s="92"/>
      <c r="C338" s="92"/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  <c r="AA338" s="92"/>
      <c r="AB338" s="92"/>
      <c r="AC338" s="92"/>
      <c r="AD338" s="92"/>
    </row>
    <row r="339" spans="1:30">
      <c r="A339" s="92"/>
      <c r="B339" s="92"/>
      <c r="C339" s="92"/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  <c r="AB339" s="92"/>
      <c r="AC339" s="92"/>
      <c r="AD339" s="92"/>
    </row>
    <row r="340" spans="1:30">
      <c r="A340" s="92"/>
      <c r="B340" s="92"/>
      <c r="C340" s="92"/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  <c r="AA340" s="92"/>
      <c r="AB340" s="92"/>
      <c r="AC340" s="92"/>
      <c r="AD340" s="92"/>
    </row>
    <row r="341" spans="1:30">
      <c r="A341" s="92"/>
      <c r="B341" s="92"/>
      <c r="C341" s="92"/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  <c r="AA341" s="92"/>
      <c r="AB341" s="92"/>
      <c r="AC341" s="92"/>
      <c r="AD341" s="92"/>
    </row>
    <row r="342" spans="1:30">
      <c r="A342" s="92"/>
      <c r="B342" s="92"/>
      <c r="C342" s="92"/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  <c r="AC342" s="92"/>
      <c r="AD342" s="92"/>
    </row>
    <row r="343" spans="1:30">
      <c r="A343" s="92"/>
      <c r="B343" s="92"/>
      <c r="C343" s="92"/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  <c r="AC343" s="92"/>
      <c r="AD343" s="92"/>
    </row>
    <row r="344" spans="1:30">
      <c r="A344" s="92"/>
      <c r="B344" s="92"/>
      <c r="C344" s="92"/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  <c r="AC344" s="92"/>
      <c r="AD344" s="92"/>
    </row>
    <row r="345" spans="1:30">
      <c r="A345" s="92"/>
      <c r="B345" s="92"/>
      <c r="C345" s="92"/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  <c r="AA345" s="92"/>
      <c r="AB345" s="92"/>
      <c r="AC345" s="92"/>
      <c r="AD345" s="92"/>
    </row>
    <row r="346" spans="1:30">
      <c r="A346" s="92"/>
      <c r="B346" s="92"/>
      <c r="C346" s="92"/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  <c r="AA346" s="92"/>
      <c r="AB346" s="92"/>
      <c r="AC346" s="92"/>
      <c r="AD346" s="92"/>
    </row>
    <row r="347" spans="1:30">
      <c r="A347" s="92"/>
      <c r="B347" s="92"/>
      <c r="C347" s="92"/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  <c r="AA347" s="92"/>
      <c r="AB347" s="92"/>
      <c r="AC347" s="92"/>
      <c r="AD347" s="92"/>
    </row>
    <row r="348" spans="1:30">
      <c r="A348" s="92"/>
      <c r="B348" s="92"/>
      <c r="C348" s="92"/>
      <c r="D348" s="92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  <c r="AA348" s="92"/>
      <c r="AB348" s="92"/>
      <c r="AC348" s="92"/>
      <c r="AD348" s="92"/>
    </row>
    <row r="349" spans="1:30">
      <c r="A349" s="92"/>
      <c r="B349" s="92"/>
      <c r="C349" s="92"/>
      <c r="D349" s="92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  <c r="AA349" s="92"/>
      <c r="AB349" s="92"/>
      <c r="AC349" s="92"/>
      <c r="AD349" s="92"/>
    </row>
    <row r="350" spans="1:30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  <c r="AA350" s="92"/>
      <c r="AB350" s="92"/>
      <c r="AC350" s="92"/>
      <c r="AD350" s="92"/>
    </row>
    <row r="351" spans="1:30">
      <c r="A351" s="92"/>
      <c r="B351" s="92"/>
      <c r="C351" s="92"/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  <c r="AA351" s="92"/>
      <c r="AB351" s="92"/>
      <c r="AC351" s="92"/>
      <c r="AD351" s="92"/>
    </row>
    <row r="352" spans="1:30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  <c r="AA352" s="92"/>
      <c r="AB352" s="92"/>
      <c r="AC352" s="92"/>
      <c r="AD352" s="92"/>
    </row>
    <row r="353" spans="1:30">
      <c r="A353" s="92"/>
      <c r="B353" s="92"/>
      <c r="C353" s="92"/>
      <c r="D353" s="92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  <c r="AA353" s="92"/>
      <c r="AB353" s="92"/>
      <c r="AC353" s="92"/>
      <c r="AD353" s="92"/>
    </row>
    <row r="354" spans="1:30">
      <c r="A354" s="92"/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  <c r="AA354" s="92"/>
      <c r="AB354" s="92"/>
      <c r="AC354" s="92"/>
      <c r="AD354" s="92"/>
    </row>
    <row r="355" spans="1:30">
      <c r="A355" s="92"/>
      <c r="B355" s="92"/>
      <c r="C355" s="92"/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  <c r="AA355" s="92"/>
      <c r="AB355" s="92"/>
      <c r="AC355" s="92"/>
      <c r="AD355" s="92"/>
    </row>
    <row r="356" spans="1:30">
      <c r="A356" s="92"/>
      <c r="B356" s="92"/>
      <c r="C356" s="92"/>
      <c r="D356" s="92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  <c r="AA356" s="92"/>
      <c r="AB356" s="92"/>
      <c r="AC356" s="92"/>
      <c r="AD356" s="92"/>
    </row>
    <row r="357" spans="1:30">
      <c r="A357" s="92"/>
      <c r="B357" s="92"/>
      <c r="C357" s="92"/>
      <c r="D357" s="92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  <c r="AA357" s="92"/>
      <c r="AB357" s="92"/>
      <c r="AC357" s="92"/>
      <c r="AD357" s="92"/>
    </row>
    <row r="358" spans="1:30">
      <c r="A358" s="92"/>
      <c r="B358" s="92"/>
      <c r="C358" s="92"/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  <c r="AA358" s="92"/>
      <c r="AB358" s="92"/>
      <c r="AC358" s="92"/>
      <c r="AD358" s="92"/>
    </row>
    <row r="359" spans="1:30">
      <c r="A359" s="92"/>
      <c r="B359" s="92"/>
      <c r="C359" s="92"/>
      <c r="D359" s="92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  <c r="AA359" s="92"/>
      <c r="AB359" s="92"/>
      <c r="AC359" s="92"/>
      <c r="AD359" s="92"/>
    </row>
    <row r="360" spans="1:30">
      <c r="A360" s="92"/>
      <c r="B360" s="92"/>
      <c r="C360" s="92"/>
      <c r="D360" s="9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  <c r="AA360" s="92"/>
      <c r="AB360" s="92"/>
      <c r="AC360" s="92"/>
      <c r="AD360" s="92"/>
    </row>
    <row r="361" spans="1:30">
      <c r="A361" s="92"/>
      <c r="B361" s="92"/>
      <c r="C361" s="92"/>
      <c r="D361" s="92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  <c r="AA361" s="92"/>
      <c r="AB361" s="92"/>
      <c r="AC361" s="92"/>
      <c r="AD361" s="92"/>
    </row>
    <row r="362" spans="1:30">
      <c r="A362" s="92"/>
      <c r="B362" s="92"/>
      <c r="C362" s="92"/>
      <c r="D362" s="92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  <c r="AA362" s="92"/>
      <c r="AB362" s="92"/>
      <c r="AC362" s="92"/>
      <c r="AD362" s="92"/>
    </row>
    <row r="363" spans="1:30">
      <c r="A363" s="92"/>
      <c r="B363" s="92"/>
      <c r="C363" s="92"/>
      <c r="D363" s="92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  <c r="AA363" s="92"/>
      <c r="AB363" s="92"/>
      <c r="AC363" s="92"/>
      <c r="AD363" s="92"/>
    </row>
    <row r="364" spans="1:30">
      <c r="A364" s="92"/>
      <c r="B364" s="92"/>
      <c r="C364" s="92"/>
      <c r="D364" s="92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  <c r="AA364" s="92"/>
      <c r="AB364" s="92"/>
      <c r="AC364" s="92"/>
      <c r="AD364" s="92"/>
    </row>
    <row r="365" spans="1:30">
      <c r="A365" s="92"/>
      <c r="B365" s="92"/>
      <c r="C365" s="92"/>
      <c r="D365" s="92"/>
      <c r="E365" s="9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  <c r="AA365" s="92"/>
      <c r="AB365" s="92"/>
      <c r="AC365" s="92"/>
      <c r="AD365" s="92"/>
    </row>
    <row r="366" spans="1:30">
      <c r="A366" s="92"/>
      <c r="B366" s="92"/>
      <c r="C366" s="92"/>
      <c r="D366" s="92"/>
      <c r="E366" s="9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  <c r="AA366" s="92"/>
      <c r="AB366" s="92"/>
      <c r="AC366" s="92"/>
      <c r="AD366" s="92"/>
    </row>
    <row r="367" spans="1:30">
      <c r="A367" s="92"/>
      <c r="B367" s="92"/>
      <c r="C367" s="92"/>
      <c r="D367" s="92"/>
      <c r="E367" s="92"/>
      <c r="F367" s="92"/>
      <c r="G367" s="9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  <c r="Z367" s="92"/>
      <c r="AA367" s="92"/>
      <c r="AB367" s="92"/>
      <c r="AC367" s="92"/>
      <c r="AD367" s="92"/>
    </row>
    <row r="368" spans="1:30">
      <c r="A368" s="92"/>
      <c r="B368" s="92"/>
      <c r="C368" s="92"/>
      <c r="D368" s="92"/>
      <c r="E368" s="92"/>
      <c r="F368" s="92"/>
      <c r="G368" s="9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  <c r="Z368" s="92"/>
      <c r="AA368" s="92"/>
      <c r="AB368" s="92"/>
      <c r="AC368" s="92"/>
      <c r="AD368" s="92"/>
    </row>
    <row r="369" spans="1:30">
      <c r="A369" s="92"/>
      <c r="B369" s="92"/>
      <c r="C369" s="92"/>
      <c r="D369" s="92"/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  <c r="AA369" s="92"/>
      <c r="AB369" s="92"/>
      <c r="AC369" s="92"/>
      <c r="AD369" s="92"/>
    </row>
    <row r="370" spans="1:30">
      <c r="A370" s="92"/>
      <c r="B370" s="92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  <c r="AA370" s="92"/>
      <c r="AB370" s="92"/>
      <c r="AC370" s="92"/>
      <c r="AD370" s="92"/>
    </row>
    <row r="371" spans="1:30">
      <c r="A371" s="92"/>
      <c r="B371" s="92"/>
      <c r="C371" s="92"/>
      <c r="D371" s="92"/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  <c r="AA371" s="92"/>
      <c r="AB371" s="92"/>
      <c r="AC371" s="92"/>
      <c r="AD371" s="92"/>
    </row>
    <row r="372" spans="1:30">
      <c r="A372" s="92"/>
      <c r="B372" s="92"/>
      <c r="C372" s="92"/>
      <c r="D372" s="92"/>
      <c r="E372" s="9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  <c r="AA372" s="92"/>
      <c r="AB372" s="92"/>
      <c r="AC372" s="92"/>
      <c r="AD372" s="92"/>
    </row>
    <row r="373" spans="1:30">
      <c r="A373" s="92"/>
      <c r="B373" s="92"/>
      <c r="C373" s="92"/>
      <c r="D373" s="92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  <c r="AA373" s="92"/>
      <c r="AB373" s="92"/>
      <c r="AC373" s="92"/>
      <c r="AD373" s="92"/>
    </row>
    <row r="374" spans="1:30">
      <c r="A374" s="92"/>
      <c r="B374" s="92"/>
      <c r="C374" s="92"/>
      <c r="D374" s="92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  <c r="AA374" s="92"/>
      <c r="AB374" s="92"/>
      <c r="AC374" s="92"/>
      <c r="AD374" s="92"/>
    </row>
    <row r="375" spans="1:30">
      <c r="A375" s="92"/>
      <c r="B375" s="92"/>
      <c r="C375" s="92"/>
      <c r="D375" s="92"/>
      <c r="E375" s="9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  <c r="Z375" s="92"/>
      <c r="AA375" s="92"/>
      <c r="AB375" s="92"/>
      <c r="AC375" s="92"/>
      <c r="AD375" s="92"/>
    </row>
    <row r="376" spans="1:30">
      <c r="A376" s="92"/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  <c r="AA376" s="92"/>
      <c r="AB376" s="92"/>
      <c r="AC376" s="92"/>
      <c r="AD376" s="92"/>
    </row>
    <row r="377" spans="1:30">
      <c r="A377" s="92"/>
      <c r="B377" s="92"/>
      <c r="C377" s="92"/>
      <c r="D377" s="92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  <c r="AA377" s="92"/>
      <c r="AB377" s="92"/>
      <c r="AC377" s="92"/>
      <c r="AD377" s="92"/>
    </row>
    <row r="378" spans="1:30">
      <c r="A378" s="92"/>
      <c r="B378" s="92"/>
      <c r="C378" s="92"/>
      <c r="D378" s="92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  <c r="Z378" s="92"/>
      <c r="AA378" s="92"/>
      <c r="AB378" s="92"/>
      <c r="AC378" s="92"/>
      <c r="AD378" s="92"/>
    </row>
    <row r="379" spans="1:30">
      <c r="A379" s="92"/>
      <c r="B379" s="92"/>
      <c r="C379" s="92"/>
      <c r="D379" s="92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  <c r="AA379" s="92"/>
      <c r="AB379" s="92"/>
      <c r="AC379" s="92"/>
      <c r="AD379" s="92"/>
    </row>
    <row r="380" spans="1:30">
      <c r="A380" s="92"/>
      <c r="B380" s="92"/>
      <c r="C380" s="92"/>
      <c r="D380" s="92"/>
      <c r="E380" s="9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  <c r="Z380" s="92"/>
      <c r="AA380" s="92"/>
      <c r="AB380" s="92"/>
      <c r="AC380" s="92"/>
      <c r="AD380" s="92"/>
    </row>
    <row r="381" spans="1:30">
      <c r="A381" s="92"/>
      <c r="B381" s="92"/>
      <c r="C381" s="92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  <c r="Z381" s="92"/>
      <c r="AA381" s="92"/>
      <c r="AB381" s="92"/>
      <c r="AC381" s="92"/>
      <c r="AD381" s="92"/>
    </row>
    <row r="382" spans="1:30">
      <c r="A382" s="92"/>
      <c r="B382" s="92"/>
      <c r="C382" s="92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  <c r="Z382" s="92"/>
      <c r="AA382" s="92"/>
      <c r="AB382" s="92"/>
      <c r="AC382" s="92"/>
      <c r="AD382" s="92"/>
    </row>
    <row r="383" spans="1:30">
      <c r="A383" s="92"/>
      <c r="B383" s="92"/>
      <c r="C383" s="92"/>
      <c r="D383" s="92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  <c r="AA383" s="92"/>
      <c r="AB383" s="92"/>
      <c r="AC383" s="92"/>
      <c r="AD383" s="92"/>
    </row>
    <row r="384" spans="1:30">
      <c r="A384" s="92"/>
      <c r="B384" s="92"/>
      <c r="C384" s="92"/>
      <c r="D384" s="92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  <c r="AA384" s="92"/>
      <c r="AB384" s="92"/>
      <c r="AC384" s="92"/>
      <c r="AD384" s="92"/>
    </row>
    <row r="385" spans="1:30">
      <c r="A385" s="92"/>
      <c r="B385" s="92"/>
      <c r="C385" s="92"/>
      <c r="D385" s="92"/>
      <c r="E385" s="9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  <c r="Z385" s="92"/>
      <c r="AA385" s="92"/>
      <c r="AB385" s="92"/>
      <c r="AC385" s="92"/>
      <c r="AD385" s="92"/>
    </row>
    <row r="386" spans="1:30">
      <c r="A386" s="92"/>
      <c r="B386" s="92"/>
      <c r="C386" s="92"/>
      <c r="D386" s="92"/>
      <c r="E386" s="92"/>
      <c r="F386" s="92"/>
      <c r="G386" s="9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  <c r="Z386" s="92"/>
      <c r="AA386" s="92"/>
      <c r="AB386" s="92"/>
      <c r="AC386" s="92"/>
      <c r="AD386" s="92"/>
    </row>
    <row r="387" spans="1:30">
      <c r="A387" s="92"/>
      <c r="B387" s="92"/>
      <c r="C387" s="92"/>
      <c r="D387" s="92"/>
      <c r="E387" s="92"/>
      <c r="F387" s="92"/>
      <c r="G387" s="9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  <c r="Z387" s="92"/>
      <c r="AA387" s="92"/>
      <c r="AB387" s="92"/>
      <c r="AC387" s="92"/>
      <c r="AD387" s="92"/>
    </row>
    <row r="388" spans="1:30">
      <c r="A388" s="92"/>
      <c r="B388" s="92"/>
      <c r="C388" s="92"/>
      <c r="D388" s="92"/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  <c r="AA388" s="92"/>
      <c r="AB388" s="92"/>
      <c r="AC388" s="92"/>
      <c r="AD388" s="92"/>
    </row>
    <row r="389" spans="1:30">
      <c r="A389" s="92"/>
      <c r="B389" s="92"/>
      <c r="C389" s="92"/>
      <c r="D389" s="92"/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  <c r="AA389" s="92"/>
      <c r="AB389" s="92"/>
      <c r="AC389" s="92"/>
      <c r="AD389" s="92"/>
    </row>
    <row r="390" spans="1:30">
      <c r="A390" s="92"/>
      <c r="B390" s="92"/>
      <c r="C390" s="92"/>
      <c r="D390" s="92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  <c r="AA390" s="92"/>
      <c r="AB390" s="92"/>
      <c r="AC390" s="92"/>
      <c r="AD390" s="92"/>
    </row>
    <row r="391" spans="1:30">
      <c r="A391" s="92"/>
      <c r="B391" s="92"/>
      <c r="C391" s="92"/>
      <c r="D391" s="92"/>
      <c r="E391" s="9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  <c r="AA391" s="92"/>
      <c r="AB391" s="92"/>
      <c r="AC391" s="92"/>
      <c r="AD391" s="92"/>
    </row>
    <row r="392" spans="1:30">
      <c r="A392" s="92"/>
      <c r="B392" s="92"/>
      <c r="C392" s="92"/>
      <c r="D392" s="92"/>
      <c r="E392" s="9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  <c r="AA392" s="92"/>
      <c r="AB392" s="92"/>
      <c r="AC392" s="92"/>
      <c r="AD392" s="92"/>
    </row>
    <row r="393" spans="1:30">
      <c r="A393" s="92"/>
      <c r="B393" s="92"/>
      <c r="C393" s="92"/>
      <c r="D393" s="92"/>
      <c r="E393" s="9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  <c r="Z393" s="92"/>
      <c r="AA393" s="92"/>
      <c r="AB393" s="92"/>
      <c r="AC393" s="92"/>
      <c r="AD393" s="92"/>
    </row>
    <row r="394" spans="1:30">
      <c r="A394" s="92"/>
      <c r="B394" s="92"/>
      <c r="C394" s="92"/>
      <c r="D394" s="92"/>
      <c r="E394" s="9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  <c r="Z394" s="92"/>
      <c r="AA394" s="92"/>
      <c r="AB394" s="92"/>
      <c r="AC394" s="92"/>
      <c r="AD394" s="92"/>
    </row>
    <row r="395" spans="1:30">
      <c r="A395" s="92"/>
      <c r="B395" s="92"/>
      <c r="C395" s="92"/>
      <c r="D395" s="92"/>
      <c r="E395" s="9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  <c r="AA395" s="92"/>
      <c r="AB395" s="92"/>
      <c r="AC395" s="92"/>
      <c r="AD395" s="92"/>
    </row>
    <row r="396" spans="1:30">
      <c r="A396" s="92"/>
      <c r="B396" s="92"/>
      <c r="C396" s="92"/>
      <c r="D396" s="9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  <c r="Z396" s="92"/>
      <c r="AA396" s="92"/>
      <c r="AB396" s="92"/>
      <c r="AC396" s="92"/>
      <c r="AD396" s="92"/>
    </row>
    <row r="397" spans="1:30">
      <c r="A397" s="92"/>
      <c r="B397" s="92"/>
      <c r="C397" s="92"/>
      <c r="D397" s="92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  <c r="AA397" s="92"/>
      <c r="AB397" s="92"/>
      <c r="AC397" s="92"/>
      <c r="AD397" s="92"/>
    </row>
    <row r="398" spans="1:30">
      <c r="A398" s="92"/>
      <c r="B398" s="92"/>
      <c r="C398" s="92"/>
      <c r="D398" s="92"/>
      <c r="E398" s="9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  <c r="AA398" s="92"/>
      <c r="AB398" s="92"/>
      <c r="AC398" s="92"/>
      <c r="AD398" s="92"/>
    </row>
    <row r="399" spans="1:30">
      <c r="A399" s="92"/>
      <c r="B399" s="92"/>
      <c r="C399" s="92"/>
      <c r="D399" s="92"/>
      <c r="E399" s="9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  <c r="AA399" s="92"/>
      <c r="AB399" s="92"/>
      <c r="AC399" s="92"/>
      <c r="AD399" s="92"/>
    </row>
    <row r="400" spans="1:30">
      <c r="A400" s="92"/>
      <c r="B400" s="92"/>
      <c r="C400" s="92"/>
      <c r="D400" s="92"/>
      <c r="E400" s="9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  <c r="AA400" s="92"/>
      <c r="AB400" s="92"/>
      <c r="AC400" s="92"/>
      <c r="AD400" s="92"/>
    </row>
    <row r="401" spans="1:30">
      <c r="A401" s="92"/>
      <c r="B401" s="92"/>
      <c r="C401" s="92"/>
      <c r="D401" s="9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  <c r="AA401" s="92"/>
      <c r="AB401" s="92"/>
      <c r="AC401" s="92"/>
      <c r="AD401" s="92"/>
    </row>
    <row r="402" spans="1:30">
      <c r="A402" s="92"/>
      <c r="B402" s="92"/>
      <c r="C402" s="92"/>
      <c r="D402" s="92"/>
      <c r="E402" s="9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  <c r="AA402" s="92"/>
      <c r="AB402" s="92"/>
      <c r="AC402" s="92"/>
      <c r="AD402" s="92"/>
    </row>
    <row r="403" spans="1:30">
      <c r="A403" s="92"/>
      <c r="B403" s="92"/>
      <c r="C403" s="92"/>
      <c r="D403" s="92"/>
      <c r="E403" s="92"/>
      <c r="F403" s="92"/>
      <c r="G403" s="9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  <c r="Z403" s="92"/>
      <c r="AA403" s="92"/>
      <c r="AB403" s="92"/>
      <c r="AC403" s="92"/>
      <c r="AD403" s="92"/>
    </row>
    <row r="404" spans="1:30">
      <c r="A404" s="92"/>
      <c r="B404" s="92"/>
      <c r="C404" s="92"/>
      <c r="D404" s="92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  <c r="AA404" s="92"/>
      <c r="AB404" s="92"/>
      <c r="AC404" s="92"/>
      <c r="AD404" s="92"/>
    </row>
    <row r="405" spans="1:30">
      <c r="A405" s="92"/>
      <c r="B405" s="92"/>
      <c r="C405" s="92"/>
      <c r="D405" s="92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  <c r="AA405" s="92"/>
      <c r="AB405" s="92"/>
      <c r="AC405" s="92"/>
      <c r="AD405" s="92"/>
    </row>
    <row r="406" spans="1:30">
      <c r="A406" s="92"/>
      <c r="B406" s="92"/>
      <c r="C406" s="92"/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  <c r="AA406" s="92"/>
      <c r="AB406" s="92"/>
      <c r="AC406" s="92"/>
      <c r="AD406" s="92"/>
    </row>
    <row r="407" spans="1:30">
      <c r="A407" s="92"/>
      <c r="B407" s="92"/>
      <c r="C407" s="92"/>
      <c r="D407" s="92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  <c r="AA407" s="92"/>
      <c r="AB407" s="92"/>
      <c r="AC407" s="92"/>
      <c r="AD407" s="92"/>
    </row>
    <row r="408" spans="1:30">
      <c r="A408" s="92"/>
      <c r="B408" s="92"/>
      <c r="C408" s="92"/>
      <c r="D408" s="92"/>
      <c r="E408" s="92"/>
      <c r="F408" s="92"/>
      <c r="G408" s="9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  <c r="Z408" s="92"/>
      <c r="AA408" s="92"/>
      <c r="AB408" s="92"/>
      <c r="AC408" s="92"/>
      <c r="AD408" s="92"/>
    </row>
    <row r="409" spans="1:30">
      <c r="A409" s="92"/>
      <c r="B409" s="92"/>
      <c r="C409" s="92"/>
      <c r="D409" s="92"/>
      <c r="E409" s="92"/>
      <c r="F409" s="92"/>
      <c r="G409" s="9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  <c r="Z409" s="92"/>
      <c r="AA409" s="92"/>
      <c r="AB409" s="92"/>
      <c r="AC409" s="92"/>
      <c r="AD409" s="92"/>
    </row>
    <row r="410" spans="1:30">
      <c r="A410" s="92"/>
      <c r="B410" s="92"/>
      <c r="C410" s="92"/>
      <c r="D410" s="92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  <c r="Z410" s="92"/>
      <c r="AA410" s="92"/>
      <c r="AB410" s="92"/>
      <c r="AC410" s="92"/>
      <c r="AD410" s="92"/>
    </row>
    <row r="411" spans="1:30">
      <c r="A411" s="92"/>
      <c r="B411" s="92"/>
      <c r="C411" s="92"/>
      <c r="D411" s="92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  <c r="Z411" s="92"/>
      <c r="AA411" s="92"/>
      <c r="AB411" s="92"/>
      <c r="AC411" s="92"/>
      <c r="AD411" s="92"/>
    </row>
    <row r="412" spans="1:30">
      <c r="A412" s="92"/>
      <c r="B412" s="92"/>
      <c r="C412" s="92"/>
      <c r="D412" s="92"/>
      <c r="E412" s="92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  <c r="AA412" s="92"/>
      <c r="AB412" s="92"/>
      <c r="AC412" s="92"/>
      <c r="AD412" s="92"/>
    </row>
    <row r="413" spans="1:30">
      <c r="A413" s="92"/>
      <c r="B413" s="92"/>
      <c r="C413" s="92"/>
      <c r="D413" s="92"/>
      <c r="E413" s="9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  <c r="AA413" s="92"/>
      <c r="AB413" s="92"/>
      <c r="AC413" s="92"/>
      <c r="AD413" s="92"/>
    </row>
    <row r="414" spans="1:30">
      <c r="A414" s="92"/>
      <c r="B414" s="92"/>
      <c r="C414" s="92"/>
      <c r="D414" s="92"/>
      <c r="E414" s="9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  <c r="AA414" s="92"/>
      <c r="AB414" s="92"/>
      <c r="AC414" s="92"/>
      <c r="AD414" s="92"/>
    </row>
    <row r="415" spans="1:30">
      <c r="A415" s="92"/>
      <c r="B415" s="92"/>
      <c r="C415" s="92"/>
      <c r="D415" s="92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  <c r="AA415" s="92"/>
      <c r="AB415" s="92"/>
      <c r="AC415" s="92"/>
      <c r="AD415" s="92"/>
    </row>
    <row r="416" spans="1:30">
      <c r="A416" s="92"/>
      <c r="B416" s="92"/>
      <c r="C416" s="92"/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  <c r="AA416" s="92"/>
      <c r="AB416" s="92"/>
      <c r="AC416" s="92"/>
      <c r="AD416" s="92"/>
    </row>
    <row r="417" spans="1:30">
      <c r="A417" s="92"/>
      <c r="B417" s="92"/>
      <c r="C417" s="92"/>
      <c r="D417" s="92"/>
      <c r="E417" s="92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  <c r="Z417" s="92"/>
      <c r="AA417" s="92"/>
      <c r="AB417" s="92"/>
      <c r="AC417" s="92"/>
      <c r="AD417" s="92"/>
    </row>
    <row r="418" spans="1:30">
      <c r="A418" s="92"/>
      <c r="B418" s="92"/>
      <c r="C418" s="92"/>
      <c r="D418" s="92"/>
      <c r="E418" s="92"/>
      <c r="F418" s="92"/>
      <c r="G418" s="9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  <c r="AA418" s="92"/>
      <c r="AB418" s="92"/>
      <c r="AC418" s="92"/>
      <c r="AD418" s="92"/>
    </row>
    <row r="419" spans="1:30">
      <c r="A419" s="92"/>
      <c r="B419" s="92"/>
      <c r="C419" s="92"/>
      <c r="D419" s="92"/>
      <c r="E419" s="9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  <c r="Z419" s="92"/>
      <c r="AA419" s="92"/>
      <c r="AB419" s="92"/>
      <c r="AC419" s="92"/>
      <c r="AD419" s="92"/>
    </row>
    <row r="420" spans="1:30">
      <c r="A420" s="92"/>
      <c r="B420" s="92"/>
      <c r="C420" s="92"/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  <c r="AA420" s="92"/>
      <c r="AB420" s="92"/>
      <c r="AC420" s="92"/>
      <c r="AD420" s="92"/>
    </row>
    <row r="421" spans="1:30">
      <c r="A421" s="92"/>
      <c r="B421" s="92"/>
      <c r="C421" s="92"/>
      <c r="D421" s="92"/>
      <c r="E421" s="9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  <c r="Z421" s="92"/>
      <c r="AA421" s="92"/>
      <c r="AB421" s="92"/>
      <c r="AC421" s="92"/>
      <c r="AD421" s="92"/>
    </row>
    <row r="422" spans="1:30">
      <c r="A422" s="92"/>
      <c r="B422" s="92"/>
      <c r="C422" s="92"/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  <c r="AA422" s="92"/>
      <c r="AB422" s="92"/>
      <c r="AC422" s="92"/>
      <c r="AD422" s="92"/>
    </row>
    <row r="423" spans="1:30">
      <c r="A423" s="92"/>
      <c r="B423" s="92"/>
      <c r="C423" s="92"/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  <c r="AA423" s="92"/>
      <c r="AB423" s="92"/>
      <c r="AC423" s="92"/>
      <c r="AD423" s="92"/>
    </row>
    <row r="424" spans="1:30">
      <c r="A424" s="92"/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  <c r="AA424" s="92"/>
      <c r="AB424" s="92"/>
      <c r="AC424" s="92"/>
      <c r="AD424" s="92"/>
    </row>
    <row r="425" spans="1:30">
      <c r="A425" s="92"/>
      <c r="B425" s="92"/>
      <c r="C425" s="92"/>
      <c r="D425" s="92"/>
      <c r="E425" s="92"/>
      <c r="F425" s="92"/>
      <c r="G425" s="9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  <c r="AA425" s="92"/>
      <c r="AB425" s="92"/>
      <c r="AC425" s="92"/>
      <c r="AD425" s="92"/>
    </row>
    <row r="426" spans="1:30">
      <c r="A426" s="92"/>
      <c r="B426" s="92"/>
      <c r="C426" s="92"/>
      <c r="D426" s="92"/>
      <c r="E426" s="92"/>
      <c r="F426" s="92"/>
      <c r="G426" s="9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  <c r="Z426" s="92"/>
      <c r="AA426" s="92"/>
      <c r="AB426" s="92"/>
      <c r="AC426" s="92"/>
      <c r="AD426" s="92"/>
    </row>
    <row r="427" spans="1:30">
      <c r="A427" s="92"/>
      <c r="B427" s="92"/>
      <c r="C427" s="92"/>
      <c r="D427" s="92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  <c r="AA427" s="92"/>
      <c r="AB427" s="92"/>
      <c r="AC427" s="92"/>
      <c r="AD427" s="92"/>
    </row>
    <row r="428" spans="1:30">
      <c r="A428" s="92"/>
      <c r="B428" s="92"/>
      <c r="C428" s="92"/>
      <c r="D428" s="9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  <c r="Z428" s="92"/>
      <c r="AA428" s="92"/>
      <c r="AB428" s="92"/>
      <c r="AC428" s="92"/>
      <c r="AD428" s="92"/>
    </row>
    <row r="429" spans="1:30">
      <c r="A429" s="92"/>
      <c r="B429" s="92"/>
      <c r="C429" s="92"/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</row>
    <row r="430" spans="1:30">
      <c r="A430" s="92"/>
      <c r="B430" s="92"/>
      <c r="C430" s="92"/>
      <c r="D430" s="92"/>
      <c r="E430" s="92"/>
      <c r="F430" s="92"/>
      <c r="G430" s="9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  <c r="Z430" s="92"/>
      <c r="AA430" s="92"/>
      <c r="AB430" s="92"/>
      <c r="AC430" s="92"/>
      <c r="AD430" s="92"/>
    </row>
    <row r="431" spans="1:30">
      <c r="A431" s="92"/>
      <c r="B431" s="92"/>
      <c r="C431" s="92"/>
      <c r="D431" s="92"/>
      <c r="E431" s="92"/>
      <c r="F431" s="92"/>
      <c r="G431" s="9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  <c r="Z431" s="92"/>
      <c r="AA431" s="92"/>
      <c r="AB431" s="92"/>
      <c r="AC431" s="92"/>
      <c r="AD431" s="92"/>
    </row>
    <row r="432" spans="1:30">
      <c r="A432" s="92"/>
      <c r="B432" s="92"/>
      <c r="C432" s="92"/>
      <c r="D432" s="92"/>
      <c r="E432" s="92"/>
      <c r="F432" s="92"/>
      <c r="G432" s="9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  <c r="Z432" s="92"/>
      <c r="AA432" s="92"/>
      <c r="AB432" s="92"/>
      <c r="AC432" s="92"/>
      <c r="AD432" s="92"/>
    </row>
    <row r="433" spans="1:30">
      <c r="A433" s="92"/>
      <c r="B433" s="92"/>
      <c r="C433" s="92"/>
      <c r="D433" s="9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  <c r="Z433" s="92"/>
      <c r="AA433" s="92"/>
      <c r="AB433" s="92"/>
      <c r="AC433" s="92"/>
      <c r="AD433" s="92"/>
    </row>
    <row r="434" spans="1:30">
      <c r="A434" s="92"/>
      <c r="B434" s="92"/>
      <c r="C434" s="92"/>
      <c r="D434" s="92"/>
      <c r="E434" s="92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  <c r="AA434" s="92"/>
      <c r="AB434" s="92"/>
      <c r="AC434" s="92"/>
      <c r="AD434" s="92"/>
    </row>
    <row r="435" spans="1:30">
      <c r="A435" s="92"/>
      <c r="B435" s="92"/>
      <c r="C435" s="92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  <c r="Z435" s="92"/>
      <c r="AA435" s="92"/>
      <c r="AB435" s="92"/>
      <c r="AC435" s="92"/>
      <c r="AD435" s="92"/>
    </row>
    <row r="436" spans="1:30">
      <c r="A436" s="92"/>
      <c r="B436" s="92"/>
      <c r="C436" s="92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  <c r="Z436" s="92"/>
      <c r="AA436" s="92"/>
      <c r="AB436" s="92"/>
      <c r="AC436" s="92"/>
      <c r="AD436" s="92"/>
    </row>
    <row r="437" spans="1:30">
      <c r="A437" s="92"/>
      <c r="B437" s="92"/>
      <c r="C437" s="92"/>
      <c r="D437" s="92"/>
      <c r="E437" s="9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  <c r="Z437" s="92"/>
      <c r="AA437" s="92"/>
      <c r="AB437" s="92"/>
      <c r="AC437" s="92"/>
      <c r="AD437" s="92"/>
    </row>
    <row r="438" spans="1:30">
      <c r="A438" s="92"/>
      <c r="B438" s="92"/>
      <c r="C438" s="92"/>
      <c r="D438" s="92"/>
      <c r="E438" s="92"/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  <c r="Z438" s="92"/>
      <c r="AA438" s="92"/>
      <c r="AB438" s="92"/>
      <c r="AC438" s="92"/>
      <c r="AD438" s="92"/>
    </row>
    <row r="439" spans="1:30">
      <c r="A439" s="92"/>
      <c r="B439" s="92"/>
      <c r="C439" s="92"/>
      <c r="D439" s="92"/>
      <c r="E439" s="92"/>
      <c r="F439" s="92"/>
      <c r="G439" s="9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  <c r="AA439" s="92"/>
      <c r="AB439" s="92"/>
      <c r="AC439" s="92"/>
      <c r="AD439" s="92"/>
    </row>
    <row r="440" spans="1:30">
      <c r="A440" s="92"/>
      <c r="B440" s="92"/>
      <c r="C440" s="92"/>
      <c r="D440" s="92"/>
      <c r="E440" s="92"/>
      <c r="F440" s="92"/>
      <c r="G440" s="9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  <c r="Z440" s="92"/>
      <c r="AA440" s="92"/>
      <c r="AB440" s="92"/>
      <c r="AC440" s="92"/>
      <c r="AD440" s="92"/>
    </row>
    <row r="441" spans="1:30">
      <c r="A441" s="92"/>
      <c r="B441" s="92"/>
      <c r="C441" s="92"/>
      <c r="D441" s="92"/>
      <c r="E441" s="92"/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  <c r="Z441" s="92"/>
      <c r="AA441" s="92"/>
      <c r="AB441" s="92"/>
      <c r="AC441" s="92"/>
      <c r="AD441" s="92"/>
    </row>
    <row r="442" spans="1:30">
      <c r="A442" s="92"/>
      <c r="B442" s="92"/>
      <c r="C442" s="92"/>
      <c r="D442" s="92"/>
      <c r="E442" s="92"/>
      <c r="F442" s="92"/>
      <c r="G442" s="9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  <c r="Z442" s="92"/>
      <c r="AA442" s="92"/>
      <c r="AB442" s="92"/>
      <c r="AC442" s="92"/>
      <c r="AD442" s="92"/>
    </row>
    <row r="443" spans="1:30">
      <c r="A443" s="92"/>
      <c r="B443" s="92"/>
      <c r="C443" s="92"/>
      <c r="D443" s="92"/>
      <c r="E443" s="92"/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  <c r="Z443" s="92"/>
      <c r="AA443" s="92"/>
      <c r="AB443" s="92"/>
      <c r="AC443" s="92"/>
      <c r="AD443" s="92"/>
    </row>
    <row r="444" spans="1:30">
      <c r="A444" s="92"/>
      <c r="B444" s="92"/>
      <c r="C444" s="92"/>
      <c r="D444" s="92"/>
      <c r="E444" s="92"/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  <c r="AA444" s="92"/>
      <c r="AB444" s="92"/>
      <c r="AC444" s="92"/>
      <c r="AD444" s="92"/>
    </row>
    <row r="445" spans="1:30">
      <c r="A445" s="92"/>
      <c r="B445" s="92"/>
      <c r="C445" s="92"/>
      <c r="D445" s="92"/>
      <c r="E445" s="9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  <c r="Z445" s="92"/>
      <c r="AA445" s="92"/>
      <c r="AB445" s="92"/>
      <c r="AC445" s="92"/>
      <c r="AD445" s="92"/>
    </row>
    <row r="446" spans="1:30">
      <c r="A446" s="92"/>
      <c r="B446" s="92"/>
      <c r="C446" s="92"/>
      <c r="D446" s="92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  <c r="Z446" s="92"/>
      <c r="AA446" s="92"/>
      <c r="AB446" s="92"/>
      <c r="AC446" s="92"/>
      <c r="AD446" s="92"/>
    </row>
    <row r="447" spans="1:30">
      <c r="A447" s="92"/>
      <c r="B447" s="92"/>
      <c r="C447" s="92"/>
      <c r="D447" s="92"/>
      <c r="E447" s="92"/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  <c r="Z447" s="92"/>
      <c r="AA447" s="92"/>
      <c r="AB447" s="92"/>
      <c r="AC447" s="92"/>
      <c r="AD447" s="92"/>
    </row>
    <row r="448" spans="1:30">
      <c r="A448" s="92"/>
      <c r="B448" s="92"/>
      <c r="C448" s="92"/>
      <c r="D448" s="92"/>
      <c r="E448" s="92"/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  <c r="Z448" s="92"/>
      <c r="AA448" s="92"/>
      <c r="AB448" s="92"/>
      <c r="AC448" s="92"/>
      <c r="AD448" s="92"/>
    </row>
    <row r="449" spans="1:30">
      <c r="A449" s="92"/>
      <c r="B449" s="92"/>
      <c r="C449" s="92"/>
      <c r="D449" s="92"/>
      <c r="E449" s="92"/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  <c r="Z449" s="92"/>
      <c r="AA449" s="92"/>
      <c r="AB449" s="92"/>
      <c r="AC449" s="92"/>
      <c r="AD449" s="92"/>
    </row>
    <row r="450" spans="1:30">
      <c r="A450" s="92"/>
      <c r="B450" s="92"/>
      <c r="C450" s="92"/>
      <c r="D450" s="92"/>
      <c r="E450" s="92"/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  <c r="Z450" s="92"/>
      <c r="AA450" s="92"/>
      <c r="AB450" s="92"/>
      <c r="AC450" s="92"/>
      <c r="AD450" s="92"/>
    </row>
    <row r="451" spans="1:30">
      <c r="A451" s="92"/>
      <c r="B451" s="92"/>
      <c r="C451" s="92"/>
      <c r="D451" s="92"/>
      <c r="E451" s="92"/>
      <c r="F451" s="92"/>
      <c r="G451" s="9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  <c r="Z451" s="92"/>
      <c r="AA451" s="92"/>
      <c r="AB451" s="92"/>
      <c r="AC451" s="92"/>
      <c r="AD451" s="92"/>
    </row>
    <row r="452" spans="1:30">
      <c r="A452" s="92"/>
      <c r="B452" s="92"/>
      <c r="C452" s="92"/>
      <c r="D452" s="92"/>
      <c r="E452" s="92"/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  <c r="Z452" s="92"/>
      <c r="AA452" s="92"/>
      <c r="AB452" s="92"/>
      <c r="AC452" s="92"/>
      <c r="AD452" s="92"/>
    </row>
    <row r="453" spans="1:30">
      <c r="A453" s="92"/>
      <c r="B453" s="92"/>
      <c r="C453" s="92"/>
      <c r="D453" s="92"/>
      <c r="E453" s="92"/>
      <c r="F453" s="92"/>
      <c r="G453" s="9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  <c r="Z453" s="92"/>
      <c r="AA453" s="92"/>
      <c r="AB453" s="92"/>
      <c r="AC453" s="92"/>
      <c r="AD453" s="92"/>
    </row>
    <row r="454" spans="1:30">
      <c r="A454" s="92"/>
      <c r="B454" s="92"/>
      <c r="C454" s="92"/>
      <c r="D454" s="92"/>
      <c r="E454" s="92"/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  <c r="Z454" s="92"/>
      <c r="AA454" s="92"/>
      <c r="AB454" s="92"/>
      <c r="AC454" s="92"/>
      <c r="AD454" s="92"/>
    </row>
    <row r="455" spans="1:30">
      <c r="A455" s="92"/>
      <c r="B455" s="92"/>
      <c r="C455" s="92"/>
      <c r="D455" s="92"/>
      <c r="E455" s="92"/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  <c r="Z455" s="92"/>
      <c r="AA455" s="92"/>
      <c r="AB455" s="92"/>
      <c r="AC455" s="92"/>
      <c r="AD455" s="92"/>
    </row>
    <row r="456" spans="1:30">
      <c r="A456" s="92"/>
      <c r="B456" s="92"/>
      <c r="C456" s="92"/>
      <c r="D456" s="92"/>
      <c r="E456" s="9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  <c r="Z456" s="92"/>
      <c r="AA456" s="92"/>
      <c r="AB456" s="92"/>
      <c r="AC456" s="92"/>
      <c r="AD456" s="92"/>
    </row>
    <row r="457" spans="1:30">
      <c r="A457" s="92"/>
      <c r="B457" s="92"/>
      <c r="C457" s="92"/>
      <c r="D457" s="92"/>
      <c r="E457" s="92"/>
      <c r="F457" s="92"/>
      <c r="G457" s="9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  <c r="Z457" s="92"/>
      <c r="AA457" s="92"/>
      <c r="AB457" s="92"/>
      <c r="AC457" s="92"/>
      <c r="AD457" s="92"/>
    </row>
    <row r="458" spans="1:30">
      <c r="A458" s="92"/>
      <c r="B458" s="92"/>
      <c r="C458" s="92"/>
      <c r="D458" s="92"/>
      <c r="E458" s="92"/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  <c r="Z458" s="92"/>
      <c r="AA458" s="92"/>
      <c r="AB458" s="92"/>
      <c r="AC458" s="92"/>
      <c r="AD458" s="92"/>
    </row>
    <row r="459" spans="1:30">
      <c r="A459" s="92"/>
      <c r="B459" s="92"/>
      <c r="C459" s="92"/>
      <c r="D459" s="92"/>
      <c r="E459" s="92"/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  <c r="Z459" s="92"/>
      <c r="AA459" s="92"/>
      <c r="AB459" s="92"/>
      <c r="AC459" s="92"/>
      <c r="AD459" s="92"/>
    </row>
    <row r="460" spans="1:30">
      <c r="A460" s="92"/>
      <c r="B460" s="92"/>
      <c r="C460" s="92"/>
      <c r="D460" s="92"/>
      <c r="E460" s="92"/>
      <c r="F460" s="92"/>
      <c r="G460" s="9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  <c r="Z460" s="92"/>
      <c r="AA460" s="92"/>
      <c r="AB460" s="92"/>
      <c r="AC460" s="92"/>
      <c r="AD460" s="92"/>
    </row>
    <row r="461" spans="1:30">
      <c r="A461" s="92"/>
      <c r="B461" s="92"/>
      <c r="C461" s="92"/>
      <c r="D461" s="92"/>
      <c r="E461" s="92"/>
      <c r="F461" s="92"/>
      <c r="G461" s="9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  <c r="Z461" s="92"/>
      <c r="AA461" s="92"/>
      <c r="AB461" s="92"/>
      <c r="AC461" s="92"/>
      <c r="AD461" s="92"/>
    </row>
    <row r="462" spans="1:30">
      <c r="A462" s="92"/>
      <c r="B462" s="92"/>
      <c r="C462" s="92"/>
      <c r="D462" s="92"/>
      <c r="E462" s="92"/>
      <c r="F462" s="92"/>
      <c r="G462" s="9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  <c r="Z462" s="92"/>
      <c r="AA462" s="92"/>
      <c r="AB462" s="92"/>
      <c r="AC462" s="92"/>
      <c r="AD462" s="92"/>
    </row>
    <row r="463" spans="1:30">
      <c r="A463" s="92"/>
      <c r="B463" s="92"/>
      <c r="C463" s="92"/>
      <c r="D463" s="92"/>
      <c r="E463" s="92"/>
      <c r="F463" s="92"/>
      <c r="G463" s="9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  <c r="Z463" s="92"/>
      <c r="AA463" s="92"/>
      <c r="AB463" s="92"/>
      <c r="AC463" s="92"/>
      <c r="AD463" s="92"/>
    </row>
    <row r="464" spans="1:30">
      <c r="A464" s="92"/>
      <c r="B464" s="92"/>
      <c r="C464" s="92"/>
      <c r="D464" s="92"/>
      <c r="E464" s="92"/>
      <c r="F464" s="92"/>
      <c r="G464" s="9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  <c r="Z464" s="92"/>
      <c r="AA464" s="92"/>
      <c r="AB464" s="92"/>
      <c r="AC464" s="92"/>
      <c r="AD464" s="92"/>
    </row>
    <row r="465" spans="1:30">
      <c r="A465" s="92"/>
      <c r="B465" s="92"/>
      <c r="C465" s="92"/>
      <c r="D465" s="92"/>
      <c r="E465" s="92"/>
      <c r="F465" s="92"/>
      <c r="G465" s="9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  <c r="Z465" s="92"/>
      <c r="AA465" s="92"/>
      <c r="AB465" s="92"/>
      <c r="AC465" s="92"/>
      <c r="AD465" s="92"/>
    </row>
    <row r="466" spans="1:30">
      <c r="A466" s="92"/>
      <c r="B466" s="92"/>
      <c r="C466" s="92"/>
      <c r="D466" s="92"/>
      <c r="E466" s="92"/>
      <c r="F466" s="92"/>
      <c r="G466" s="9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  <c r="Z466" s="92"/>
      <c r="AA466" s="92"/>
      <c r="AB466" s="92"/>
      <c r="AC466" s="92"/>
      <c r="AD466" s="92"/>
    </row>
    <row r="467" spans="1:30">
      <c r="A467" s="92"/>
      <c r="B467" s="92"/>
      <c r="C467" s="92"/>
      <c r="D467" s="92"/>
      <c r="E467" s="92"/>
      <c r="F467" s="92"/>
      <c r="G467" s="9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  <c r="Z467" s="92"/>
      <c r="AA467" s="92"/>
      <c r="AB467" s="92"/>
      <c r="AC467" s="92"/>
      <c r="AD467" s="92"/>
    </row>
    <row r="468" spans="1:30">
      <c r="A468" s="92"/>
      <c r="B468" s="92"/>
      <c r="C468" s="92"/>
      <c r="D468" s="92"/>
      <c r="E468" s="92"/>
      <c r="F468" s="92"/>
      <c r="G468" s="9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  <c r="Z468" s="92"/>
      <c r="AA468" s="92"/>
      <c r="AB468" s="92"/>
      <c r="AC468" s="92"/>
      <c r="AD468" s="92"/>
    </row>
    <row r="469" spans="1:30">
      <c r="A469" s="92"/>
      <c r="B469" s="92"/>
      <c r="C469" s="92"/>
      <c r="D469" s="92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  <c r="Z469" s="92"/>
      <c r="AA469" s="92"/>
      <c r="AB469" s="92"/>
      <c r="AC469" s="92"/>
      <c r="AD469" s="92"/>
    </row>
    <row r="470" spans="1:30">
      <c r="A470" s="92"/>
      <c r="B470" s="92"/>
      <c r="C470" s="92"/>
      <c r="D470" s="92"/>
      <c r="E470" s="92"/>
      <c r="F470" s="92"/>
      <c r="G470" s="9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  <c r="Z470" s="92"/>
      <c r="AA470" s="92"/>
      <c r="AB470" s="92"/>
      <c r="AC470" s="92"/>
      <c r="AD470" s="92"/>
    </row>
    <row r="471" spans="1:30">
      <c r="A471" s="92"/>
      <c r="B471" s="92"/>
      <c r="C471" s="92"/>
      <c r="D471" s="92"/>
      <c r="E471" s="92"/>
      <c r="F471" s="92"/>
      <c r="G471" s="9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  <c r="Z471" s="92"/>
      <c r="AA471" s="92"/>
      <c r="AB471" s="92"/>
      <c r="AC471" s="92"/>
      <c r="AD471" s="92"/>
    </row>
    <row r="472" spans="1:30">
      <c r="A472" s="92"/>
      <c r="B472" s="92"/>
      <c r="C472" s="92"/>
      <c r="D472" s="92"/>
      <c r="E472" s="92"/>
      <c r="F472" s="92"/>
      <c r="G472" s="9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  <c r="Z472" s="92"/>
      <c r="AA472" s="92"/>
      <c r="AB472" s="92"/>
      <c r="AC472" s="92"/>
      <c r="AD472" s="92"/>
    </row>
    <row r="473" spans="1:30">
      <c r="A473" s="92"/>
      <c r="B473" s="92"/>
      <c r="C473" s="92"/>
      <c r="D473" s="92"/>
      <c r="E473" s="92"/>
      <c r="F473" s="92"/>
      <c r="G473" s="9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  <c r="Z473" s="92"/>
      <c r="AA473" s="92"/>
      <c r="AB473" s="92"/>
      <c r="AC473" s="92"/>
      <c r="AD473" s="92"/>
    </row>
    <row r="474" spans="1:30">
      <c r="A474" s="92"/>
      <c r="B474" s="92"/>
      <c r="C474" s="92"/>
      <c r="D474" s="92"/>
      <c r="E474" s="9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  <c r="Z474" s="92"/>
      <c r="AA474" s="92"/>
      <c r="AB474" s="92"/>
      <c r="AC474" s="92"/>
      <c r="AD474" s="92"/>
    </row>
    <row r="475" spans="1:30">
      <c r="A475" s="92"/>
      <c r="B475" s="92"/>
      <c r="C475" s="92"/>
      <c r="D475" s="92"/>
      <c r="E475" s="92"/>
      <c r="F475" s="92"/>
      <c r="G475" s="9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  <c r="Z475" s="92"/>
      <c r="AA475" s="92"/>
      <c r="AB475" s="92"/>
      <c r="AC475" s="92"/>
      <c r="AD475" s="92"/>
    </row>
    <row r="476" spans="1:30">
      <c r="A476" s="92"/>
      <c r="B476" s="92"/>
      <c r="C476" s="92"/>
      <c r="D476" s="92"/>
      <c r="E476" s="9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  <c r="Z476" s="92"/>
      <c r="AA476" s="92"/>
      <c r="AB476" s="92"/>
      <c r="AC476" s="92"/>
      <c r="AD476" s="92"/>
    </row>
    <row r="477" spans="1:30">
      <c r="A477" s="92"/>
      <c r="B477" s="92"/>
      <c r="C477" s="92"/>
      <c r="D477" s="92"/>
      <c r="E477" s="92"/>
      <c r="F477" s="92"/>
      <c r="G477" s="9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  <c r="Z477" s="92"/>
      <c r="AA477" s="92"/>
      <c r="AB477" s="92"/>
      <c r="AC477" s="92"/>
      <c r="AD477" s="92"/>
    </row>
    <row r="478" spans="1:30">
      <c r="A478" s="92"/>
      <c r="B478" s="92"/>
      <c r="C478" s="92"/>
      <c r="D478" s="92"/>
      <c r="E478" s="92"/>
      <c r="F478" s="92"/>
      <c r="G478" s="9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  <c r="Z478" s="92"/>
      <c r="AA478" s="92"/>
      <c r="AB478" s="92"/>
      <c r="AC478" s="92"/>
      <c r="AD478" s="92"/>
    </row>
    <row r="479" spans="1:30">
      <c r="A479" s="92"/>
      <c r="B479" s="92"/>
      <c r="C479" s="92"/>
      <c r="D479" s="92"/>
      <c r="E479" s="92"/>
      <c r="F479" s="92"/>
      <c r="G479" s="9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  <c r="Z479" s="92"/>
      <c r="AA479" s="92"/>
      <c r="AB479" s="92"/>
      <c r="AC479" s="92"/>
      <c r="AD479" s="92"/>
    </row>
    <row r="480" spans="1:30">
      <c r="A480" s="92"/>
      <c r="B480" s="92"/>
      <c r="C480" s="92"/>
      <c r="D480" s="92"/>
      <c r="E480" s="92"/>
      <c r="F480" s="92"/>
      <c r="G480" s="9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  <c r="Z480" s="92"/>
      <c r="AA480" s="92"/>
      <c r="AB480" s="92"/>
      <c r="AC480" s="92"/>
      <c r="AD480" s="92"/>
    </row>
    <row r="481" spans="1:30">
      <c r="A481" s="92"/>
      <c r="B481" s="92"/>
      <c r="C481" s="92"/>
      <c r="D481" s="92"/>
      <c r="E481" s="92"/>
      <c r="F481" s="92"/>
      <c r="G481" s="9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  <c r="Z481" s="92"/>
      <c r="AA481" s="92"/>
      <c r="AB481" s="92"/>
      <c r="AC481" s="92"/>
      <c r="AD481" s="92"/>
    </row>
    <row r="482" spans="1:30">
      <c r="A482" s="92"/>
      <c r="B482" s="92"/>
      <c r="C482" s="92"/>
      <c r="D482" s="92"/>
      <c r="E482" s="92"/>
      <c r="F482" s="92"/>
      <c r="G482" s="9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  <c r="Z482" s="92"/>
      <c r="AA482" s="92"/>
      <c r="AB482" s="92"/>
      <c r="AC482" s="92"/>
      <c r="AD482" s="92"/>
    </row>
    <row r="483" spans="1:30">
      <c r="A483" s="92"/>
      <c r="B483" s="92"/>
      <c r="C483" s="92"/>
      <c r="D483" s="92"/>
      <c r="E483" s="92"/>
      <c r="F483" s="92"/>
      <c r="G483" s="9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  <c r="Z483" s="92"/>
      <c r="AA483" s="92"/>
      <c r="AB483" s="92"/>
      <c r="AC483" s="92"/>
      <c r="AD483" s="92"/>
    </row>
    <row r="484" spans="1:30">
      <c r="A484" s="92"/>
      <c r="B484" s="92"/>
      <c r="C484" s="92"/>
      <c r="D484" s="92"/>
      <c r="E484" s="92"/>
      <c r="F484" s="92"/>
      <c r="G484" s="9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  <c r="Z484" s="92"/>
      <c r="AA484" s="92"/>
      <c r="AB484" s="92"/>
      <c r="AC484" s="92"/>
      <c r="AD484" s="92"/>
    </row>
    <row r="485" spans="1:30">
      <c r="A485" s="92"/>
      <c r="B485" s="92"/>
      <c r="C485" s="92"/>
      <c r="D485" s="92"/>
      <c r="E485" s="92"/>
      <c r="F485" s="92"/>
      <c r="G485" s="9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  <c r="Z485" s="92"/>
      <c r="AA485" s="92"/>
      <c r="AB485" s="92"/>
      <c r="AC485" s="92"/>
      <c r="AD485" s="92"/>
    </row>
    <row r="486" spans="1:30">
      <c r="A486" s="92"/>
      <c r="B486" s="92"/>
      <c r="C486" s="92"/>
      <c r="D486" s="92"/>
      <c r="E486" s="92"/>
      <c r="F486" s="92"/>
      <c r="G486" s="9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  <c r="Z486" s="92"/>
      <c r="AA486" s="92"/>
      <c r="AB486" s="92"/>
      <c r="AC486" s="92"/>
      <c r="AD486" s="92"/>
    </row>
    <row r="487" spans="1:30">
      <c r="A487" s="92"/>
      <c r="B487" s="92"/>
      <c r="C487" s="92"/>
      <c r="D487" s="92"/>
      <c r="E487" s="92"/>
      <c r="F487" s="92"/>
      <c r="G487" s="9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  <c r="Z487" s="92"/>
      <c r="AA487" s="92"/>
      <c r="AB487" s="92"/>
      <c r="AC487" s="92"/>
      <c r="AD487" s="92"/>
    </row>
    <row r="488" spans="1:30">
      <c r="A488" s="92"/>
      <c r="B488" s="92"/>
      <c r="C488" s="92"/>
      <c r="D488" s="92"/>
      <c r="E488" s="92"/>
      <c r="F488" s="92"/>
      <c r="G488" s="9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  <c r="Z488" s="92"/>
      <c r="AA488" s="92"/>
      <c r="AB488" s="92"/>
      <c r="AC488" s="92"/>
      <c r="AD488" s="92"/>
    </row>
    <row r="489" spans="1:30">
      <c r="A489" s="92"/>
      <c r="B489" s="92"/>
      <c r="C489" s="92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  <c r="Z489" s="92"/>
      <c r="AA489" s="92"/>
      <c r="AB489" s="92"/>
      <c r="AC489" s="92"/>
      <c r="AD489" s="92"/>
    </row>
    <row r="490" spans="1:30">
      <c r="A490" s="92"/>
      <c r="B490" s="92"/>
      <c r="C490" s="92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  <c r="Z490" s="92"/>
      <c r="AA490" s="92"/>
      <c r="AB490" s="92"/>
      <c r="AC490" s="92"/>
      <c r="AD490" s="92"/>
    </row>
    <row r="491" spans="1:30">
      <c r="A491" s="92"/>
      <c r="B491" s="92"/>
      <c r="C491" s="92"/>
      <c r="D491" s="92"/>
      <c r="E491" s="92"/>
      <c r="F491" s="92"/>
      <c r="G491" s="9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  <c r="Z491" s="92"/>
      <c r="AA491" s="92"/>
      <c r="AB491" s="92"/>
      <c r="AC491" s="92"/>
      <c r="AD491" s="92"/>
    </row>
    <row r="492" spans="1:30">
      <c r="A492" s="92"/>
      <c r="B492" s="92"/>
      <c r="C492" s="92"/>
      <c r="D492" s="92"/>
      <c r="E492" s="92"/>
      <c r="F492" s="92"/>
      <c r="G492" s="9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  <c r="Z492" s="92"/>
      <c r="AA492" s="92"/>
      <c r="AB492" s="92"/>
      <c r="AC492" s="92"/>
      <c r="AD492" s="92"/>
    </row>
    <row r="493" spans="1:30">
      <c r="A493" s="92"/>
      <c r="B493" s="92"/>
      <c r="C493" s="92"/>
      <c r="D493" s="92"/>
      <c r="E493" s="92"/>
      <c r="F493" s="92"/>
      <c r="G493" s="9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  <c r="Z493" s="92"/>
      <c r="AA493" s="92"/>
      <c r="AB493" s="92"/>
      <c r="AC493" s="92"/>
      <c r="AD493" s="92"/>
    </row>
    <row r="494" spans="1:30">
      <c r="A494" s="92"/>
      <c r="B494" s="92"/>
      <c r="C494" s="92"/>
      <c r="D494" s="92"/>
      <c r="E494" s="92"/>
      <c r="F494" s="92"/>
      <c r="G494" s="9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  <c r="Z494" s="92"/>
      <c r="AA494" s="92"/>
      <c r="AB494" s="92"/>
      <c r="AC494" s="92"/>
      <c r="AD494" s="92"/>
    </row>
    <row r="495" spans="1:30">
      <c r="A495" s="92"/>
      <c r="B495" s="92"/>
      <c r="C495" s="92"/>
      <c r="D495" s="92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  <c r="Z495" s="92"/>
      <c r="AA495" s="92"/>
      <c r="AB495" s="92"/>
      <c r="AC495" s="92"/>
      <c r="AD495" s="92"/>
    </row>
    <row r="496" spans="1:30">
      <c r="A496" s="92"/>
      <c r="B496" s="92"/>
      <c r="C496" s="92"/>
      <c r="D496" s="92"/>
      <c r="E496" s="92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  <c r="AA496" s="92"/>
      <c r="AB496" s="92"/>
      <c r="AC496" s="92"/>
      <c r="AD496" s="92"/>
    </row>
    <row r="497" spans="1:30">
      <c r="A497" s="92"/>
      <c r="B497" s="92"/>
      <c r="C497" s="92"/>
      <c r="D497" s="92"/>
      <c r="E497" s="92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  <c r="AA497" s="92"/>
      <c r="AB497" s="92"/>
      <c r="AC497" s="92"/>
      <c r="AD497" s="92"/>
    </row>
    <row r="498" spans="1:30">
      <c r="A498" s="92"/>
      <c r="B498" s="92"/>
      <c r="C498" s="92"/>
      <c r="D498" s="92"/>
      <c r="E498" s="92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  <c r="AA498" s="92"/>
      <c r="AB498" s="92"/>
      <c r="AC498" s="92"/>
      <c r="AD498" s="92"/>
    </row>
    <row r="499" spans="1:30">
      <c r="A499" s="92"/>
      <c r="B499" s="92"/>
      <c r="C499" s="92"/>
      <c r="D499" s="92"/>
      <c r="E499" s="9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  <c r="AA499" s="92"/>
      <c r="AB499" s="92"/>
      <c r="AC499" s="92"/>
      <c r="AD499" s="92"/>
    </row>
    <row r="500" spans="1:30">
      <c r="A500" s="92"/>
      <c r="B500" s="92"/>
      <c r="C500" s="92"/>
      <c r="D500" s="9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  <c r="Z500" s="92"/>
      <c r="AA500" s="92"/>
      <c r="AB500" s="92"/>
      <c r="AC500" s="92"/>
      <c r="AD500" s="92"/>
    </row>
    <row r="501" spans="1:30">
      <c r="A501" s="92"/>
      <c r="B501" s="92"/>
      <c r="C501" s="92"/>
      <c r="D501" s="92"/>
      <c r="E501" s="92"/>
      <c r="F501" s="92"/>
      <c r="G501" s="9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  <c r="U501" s="92"/>
      <c r="V501" s="92"/>
      <c r="W501" s="92"/>
      <c r="X501" s="92"/>
      <c r="Y501" s="92"/>
      <c r="Z501" s="92"/>
      <c r="AA501" s="92"/>
      <c r="AB501" s="92"/>
      <c r="AC501" s="92"/>
      <c r="AD501" s="92"/>
    </row>
    <row r="502" spans="1:30">
      <c r="A502" s="92"/>
      <c r="B502" s="92"/>
      <c r="C502" s="92"/>
      <c r="D502" s="92"/>
      <c r="E502" s="92"/>
      <c r="F502" s="92"/>
      <c r="G502" s="9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  <c r="U502" s="92"/>
      <c r="V502" s="92"/>
      <c r="W502" s="92"/>
      <c r="X502" s="92"/>
      <c r="Y502" s="92"/>
      <c r="Z502" s="92"/>
      <c r="AA502" s="92"/>
      <c r="AB502" s="92"/>
      <c r="AC502" s="92"/>
      <c r="AD502" s="92"/>
    </row>
    <row r="503" spans="1:30">
      <c r="A503" s="92"/>
      <c r="B503" s="92"/>
      <c r="C503" s="92"/>
      <c r="D503" s="92"/>
      <c r="E503" s="92"/>
      <c r="F503" s="92"/>
      <c r="G503" s="9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  <c r="U503" s="92"/>
      <c r="V503" s="92"/>
      <c r="W503" s="92"/>
      <c r="X503" s="92"/>
      <c r="Y503" s="92"/>
      <c r="Z503" s="92"/>
      <c r="AA503" s="92"/>
      <c r="AB503" s="92"/>
      <c r="AC503" s="92"/>
      <c r="AD503" s="92"/>
    </row>
    <row r="504" spans="1:30">
      <c r="A504" s="92"/>
      <c r="B504" s="92"/>
      <c r="C504" s="92"/>
      <c r="D504" s="92"/>
      <c r="E504" s="92"/>
      <c r="F504" s="92"/>
      <c r="G504" s="9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  <c r="U504" s="92"/>
      <c r="V504" s="92"/>
      <c r="W504" s="92"/>
      <c r="X504" s="92"/>
      <c r="Y504" s="92"/>
      <c r="Z504" s="92"/>
      <c r="AA504" s="92"/>
      <c r="AB504" s="92"/>
      <c r="AC504" s="92"/>
      <c r="AD504" s="92"/>
    </row>
    <row r="505" spans="1:30">
      <c r="A505" s="92"/>
      <c r="B505" s="92"/>
      <c r="C505" s="92"/>
      <c r="D505" s="92"/>
      <c r="E505" s="92"/>
      <c r="F505" s="92"/>
      <c r="G505" s="9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  <c r="U505" s="92"/>
      <c r="V505" s="92"/>
      <c r="W505" s="92"/>
      <c r="X505" s="92"/>
      <c r="Y505" s="92"/>
      <c r="Z505" s="92"/>
      <c r="AA505" s="92"/>
      <c r="AB505" s="92"/>
      <c r="AC505" s="92"/>
      <c r="AD505" s="92"/>
    </row>
    <row r="506" spans="1:30">
      <c r="A506" s="92"/>
      <c r="B506" s="92"/>
      <c r="C506" s="92"/>
      <c r="D506" s="92"/>
      <c r="E506" s="92"/>
      <c r="F506" s="92"/>
      <c r="G506" s="9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  <c r="U506" s="92"/>
      <c r="V506" s="92"/>
      <c r="W506" s="92"/>
      <c r="X506" s="92"/>
      <c r="Y506" s="92"/>
      <c r="Z506" s="92"/>
      <c r="AA506" s="92"/>
      <c r="AB506" s="92"/>
      <c r="AC506" s="92"/>
      <c r="AD506" s="92"/>
    </row>
    <row r="507" spans="1:30">
      <c r="A507" s="92"/>
      <c r="B507" s="92"/>
      <c r="C507" s="92"/>
      <c r="D507" s="92"/>
      <c r="E507" s="92"/>
      <c r="F507" s="92"/>
      <c r="G507" s="9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  <c r="U507" s="92"/>
      <c r="V507" s="92"/>
      <c r="W507" s="92"/>
      <c r="X507" s="92"/>
      <c r="Y507" s="92"/>
      <c r="Z507" s="92"/>
      <c r="AA507" s="92"/>
      <c r="AB507" s="92"/>
      <c r="AC507" s="92"/>
      <c r="AD507" s="92"/>
    </row>
    <row r="508" spans="1:30">
      <c r="A508" s="92"/>
      <c r="B508" s="92"/>
      <c r="C508" s="92"/>
      <c r="D508" s="92"/>
      <c r="E508" s="92"/>
      <c r="F508" s="92"/>
      <c r="G508" s="9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  <c r="U508" s="92"/>
      <c r="V508" s="92"/>
      <c r="W508" s="92"/>
      <c r="X508" s="92"/>
      <c r="Y508" s="92"/>
      <c r="Z508" s="92"/>
      <c r="AA508" s="92"/>
      <c r="AB508" s="92"/>
      <c r="AC508" s="92"/>
      <c r="AD508" s="92"/>
    </row>
    <row r="509" spans="1:30">
      <c r="A509" s="92"/>
      <c r="B509" s="92"/>
      <c r="C509" s="92"/>
      <c r="D509" s="92"/>
      <c r="E509" s="92"/>
      <c r="F509" s="92"/>
      <c r="G509" s="9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  <c r="U509" s="92"/>
      <c r="V509" s="92"/>
      <c r="W509" s="92"/>
      <c r="X509" s="92"/>
      <c r="Y509" s="92"/>
      <c r="Z509" s="92"/>
      <c r="AA509" s="92"/>
      <c r="AB509" s="92"/>
      <c r="AC509" s="92"/>
      <c r="AD509" s="92"/>
    </row>
    <row r="510" spans="1:30">
      <c r="A510" s="92"/>
      <c r="B510" s="92"/>
      <c r="C510" s="92"/>
      <c r="D510" s="92"/>
      <c r="E510" s="92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  <c r="AA510" s="92"/>
      <c r="AB510" s="92"/>
      <c r="AC510" s="92"/>
      <c r="AD510" s="92"/>
    </row>
    <row r="511" spans="1:30">
      <c r="A511" s="92"/>
      <c r="B511" s="92"/>
      <c r="C511" s="92"/>
      <c r="D511" s="92"/>
      <c r="E511" s="92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  <c r="AA511" s="92"/>
      <c r="AB511" s="92"/>
      <c r="AC511" s="92"/>
      <c r="AD511" s="92"/>
    </row>
    <row r="512" spans="1:30">
      <c r="A512" s="92"/>
      <c r="B512" s="92"/>
      <c r="C512" s="92"/>
      <c r="D512" s="92"/>
      <c r="E512" s="92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  <c r="AA512" s="92"/>
      <c r="AB512" s="92"/>
      <c r="AC512" s="92"/>
      <c r="AD512" s="92"/>
    </row>
    <row r="513" spans="1:30">
      <c r="A513" s="92"/>
      <c r="B513" s="92"/>
      <c r="C513" s="92"/>
      <c r="D513" s="92"/>
      <c r="E513" s="92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  <c r="AA513" s="92"/>
      <c r="AB513" s="92"/>
      <c r="AC513" s="92"/>
      <c r="AD513" s="92"/>
    </row>
    <row r="514" spans="1:30">
      <c r="A514" s="92"/>
      <c r="B514" s="92"/>
      <c r="C514" s="92"/>
      <c r="D514" s="92"/>
      <c r="E514" s="92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  <c r="AA514" s="92"/>
      <c r="AB514" s="92"/>
      <c r="AC514" s="92"/>
      <c r="AD514" s="92"/>
    </row>
    <row r="515" spans="1:30">
      <c r="A515" s="92"/>
      <c r="B515" s="92"/>
      <c r="C515" s="92"/>
      <c r="D515" s="92"/>
      <c r="E515" s="92"/>
      <c r="F515" s="92"/>
      <c r="G515" s="9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  <c r="U515" s="92"/>
      <c r="V515" s="92"/>
      <c r="W515" s="92"/>
      <c r="X515" s="92"/>
      <c r="Y515" s="92"/>
      <c r="Z515" s="92"/>
      <c r="AA515" s="92"/>
      <c r="AB515" s="92"/>
      <c r="AC515" s="92"/>
      <c r="AD515" s="92"/>
    </row>
    <row r="516" spans="1:30">
      <c r="A516" s="92"/>
      <c r="B516" s="92"/>
      <c r="C516" s="92"/>
      <c r="D516" s="92"/>
      <c r="E516" s="92"/>
      <c r="F516" s="92"/>
      <c r="G516" s="9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  <c r="U516" s="92"/>
      <c r="V516" s="92"/>
      <c r="W516" s="92"/>
      <c r="X516" s="92"/>
      <c r="Y516" s="92"/>
      <c r="Z516" s="92"/>
      <c r="AA516" s="92"/>
      <c r="AB516" s="92"/>
      <c r="AC516" s="92"/>
      <c r="AD516" s="92"/>
    </row>
    <row r="517" spans="1:30">
      <c r="A517" s="92"/>
      <c r="B517" s="92"/>
      <c r="C517" s="92"/>
      <c r="D517" s="92"/>
      <c r="E517" s="92"/>
      <c r="F517" s="92"/>
      <c r="G517" s="9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  <c r="U517" s="92"/>
      <c r="V517" s="92"/>
      <c r="W517" s="92"/>
      <c r="X517" s="92"/>
      <c r="Y517" s="92"/>
      <c r="Z517" s="92"/>
      <c r="AA517" s="92"/>
      <c r="AB517" s="92"/>
      <c r="AC517" s="92"/>
      <c r="AD517" s="92"/>
    </row>
    <row r="518" spans="1:30">
      <c r="A518" s="92"/>
      <c r="B518" s="92"/>
      <c r="C518" s="92"/>
      <c r="D518" s="92"/>
      <c r="E518" s="92"/>
      <c r="F518" s="92"/>
      <c r="G518" s="9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  <c r="U518" s="92"/>
      <c r="V518" s="92"/>
      <c r="W518" s="92"/>
      <c r="X518" s="92"/>
      <c r="Y518" s="92"/>
      <c r="Z518" s="92"/>
      <c r="AA518" s="92"/>
      <c r="AB518" s="92"/>
      <c r="AC518" s="92"/>
      <c r="AD518" s="92"/>
    </row>
    <row r="519" spans="1:30">
      <c r="A519" s="92"/>
      <c r="B519" s="92"/>
      <c r="C519" s="92"/>
      <c r="D519" s="92"/>
      <c r="E519" s="92"/>
      <c r="F519" s="92"/>
      <c r="G519" s="9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  <c r="U519" s="92"/>
      <c r="V519" s="92"/>
      <c r="W519" s="92"/>
      <c r="X519" s="92"/>
      <c r="Y519" s="92"/>
      <c r="Z519" s="92"/>
      <c r="AA519" s="92"/>
      <c r="AB519" s="92"/>
      <c r="AC519" s="92"/>
      <c r="AD519" s="92"/>
    </row>
    <row r="520" spans="1:30">
      <c r="A520" s="92"/>
      <c r="B520" s="92"/>
      <c r="C520" s="92"/>
      <c r="D520" s="92"/>
      <c r="E520" s="92"/>
      <c r="F520" s="92"/>
      <c r="G520" s="9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  <c r="U520" s="92"/>
      <c r="V520" s="92"/>
      <c r="W520" s="92"/>
      <c r="X520" s="92"/>
      <c r="Y520" s="92"/>
      <c r="Z520" s="92"/>
      <c r="AA520" s="92"/>
      <c r="AB520" s="92"/>
      <c r="AC520" s="92"/>
      <c r="AD520" s="92"/>
    </row>
    <row r="521" spans="1:30">
      <c r="A521" s="92"/>
      <c r="B521" s="92"/>
      <c r="C521" s="92"/>
      <c r="D521" s="92"/>
      <c r="E521" s="92"/>
      <c r="F521" s="92"/>
      <c r="G521" s="9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  <c r="U521" s="92"/>
      <c r="V521" s="92"/>
      <c r="W521" s="92"/>
      <c r="X521" s="92"/>
      <c r="Y521" s="92"/>
      <c r="Z521" s="92"/>
      <c r="AA521" s="92"/>
      <c r="AB521" s="92"/>
      <c r="AC521" s="92"/>
      <c r="AD521" s="92"/>
    </row>
    <row r="522" spans="1:30">
      <c r="A522" s="92"/>
      <c r="B522" s="92"/>
      <c r="C522" s="92"/>
      <c r="D522" s="92"/>
      <c r="E522" s="92"/>
      <c r="F522" s="92"/>
      <c r="G522" s="9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  <c r="U522" s="92"/>
      <c r="V522" s="92"/>
      <c r="W522" s="92"/>
      <c r="X522" s="92"/>
      <c r="Y522" s="92"/>
      <c r="Z522" s="92"/>
      <c r="AA522" s="92"/>
      <c r="AB522" s="92"/>
      <c r="AC522" s="92"/>
      <c r="AD522" s="92"/>
    </row>
    <row r="523" spans="1:30">
      <c r="A523" s="92"/>
      <c r="B523" s="92"/>
      <c r="C523" s="92"/>
      <c r="D523" s="92"/>
      <c r="E523" s="92"/>
      <c r="F523" s="92"/>
      <c r="G523" s="9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  <c r="U523" s="92"/>
      <c r="V523" s="92"/>
      <c r="W523" s="92"/>
      <c r="X523" s="92"/>
      <c r="Y523" s="92"/>
      <c r="Z523" s="92"/>
      <c r="AA523" s="92"/>
      <c r="AB523" s="92"/>
      <c r="AC523" s="92"/>
      <c r="AD523" s="92"/>
    </row>
    <row r="524" spans="1:30">
      <c r="A524" s="92"/>
      <c r="B524" s="92"/>
      <c r="C524" s="92"/>
      <c r="D524" s="92"/>
      <c r="E524" s="92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  <c r="AA524" s="92"/>
      <c r="AB524" s="92"/>
      <c r="AC524" s="92"/>
      <c r="AD524" s="92"/>
    </row>
    <row r="525" spans="1:30">
      <c r="A525" s="92"/>
      <c r="B525" s="92"/>
      <c r="C525" s="92"/>
      <c r="D525" s="92"/>
      <c r="E525" s="92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  <c r="AA525" s="92"/>
      <c r="AB525" s="92"/>
      <c r="AC525" s="92"/>
      <c r="AD525" s="92"/>
    </row>
    <row r="526" spans="1:30">
      <c r="A526" s="92"/>
      <c r="B526" s="92"/>
      <c r="C526" s="92"/>
      <c r="D526" s="92"/>
      <c r="E526" s="92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  <c r="AA526" s="92"/>
      <c r="AB526" s="92"/>
      <c r="AC526" s="92"/>
      <c r="AD526" s="92"/>
    </row>
    <row r="527" spans="1:30">
      <c r="A527" s="92"/>
      <c r="B527" s="92"/>
      <c r="C527" s="92"/>
      <c r="D527" s="92"/>
      <c r="E527" s="92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  <c r="AA527" s="92"/>
      <c r="AB527" s="92"/>
      <c r="AC527" s="92"/>
      <c r="AD527" s="92"/>
    </row>
    <row r="528" spans="1:30">
      <c r="A528" s="92"/>
      <c r="B528" s="92"/>
      <c r="C528" s="92"/>
      <c r="D528" s="92"/>
      <c r="E528" s="92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  <c r="AA528" s="92"/>
      <c r="AB528" s="92"/>
      <c r="AC528" s="92"/>
      <c r="AD528" s="92"/>
    </row>
    <row r="529" spans="1:30">
      <c r="A529" s="92"/>
      <c r="B529" s="92"/>
      <c r="C529" s="92"/>
      <c r="D529" s="92"/>
      <c r="E529" s="92"/>
      <c r="F529" s="92"/>
      <c r="G529" s="9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  <c r="U529" s="92"/>
      <c r="V529" s="92"/>
      <c r="W529" s="92"/>
      <c r="X529" s="92"/>
      <c r="Y529" s="92"/>
      <c r="Z529" s="92"/>
      <c r="AA529" s="92"/>
      <c r="AB529" s="92"/>
      <c r="AC529" s="92"/>
      <c r="AD529" s="92"/>
    </row>
    <row r="530" spans="1:30">
      <c r="A530" s="92"/>
      <c r="B530" s="92"/>
      <c r="C530" s="92"/>
      <c r="D530" s="92"/>
      <c r="E530" s="92"/>
      <c r="F530" s="92"/>
      <c r="G530" s="9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  <c r="U530" s="92"/>
      <c r="V530" s="92"/>
      <c r="W530" s="92"/>
      <c r="X530" s="92"/>
      <c r="Y530" s="92"/>
      <c r="Z530" s="92"/>
      <c r="AA530" s="92"/>
      <c r="AB530" s="92"/>
      <c r="AC530" s="92"/>
      <c r="AD530" s="92"/>
    </row>
    <row r="531" spans="1:30">
      <c r="A531" s="92"/>
      <c r="B531" s="92"/>
      <c r="C531" s="92"/>
      <c r="D531" s="92"/>
      <c r="E531" s="92"/>
      <c r="F531" s="92"/>
      <c r="G531" s="9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  <c r="U531" s="92"/>
      <c r="V531" s="92"/>
      <c r="W531" s="92"/>
      <c r="X531" s="92"/>
      <c r="Y531" s="92"/>
      <c r="Z531" s="92"/>
      <c r="AA531" s="92"/>
      <c r="AB531" s="92"/>
      <c r="AC531" s="92"/>
      <c r="AD531" s="92"/>
    </row>
    <row r="532" spans="1:30">
      <c r="A532" s="92"/>
      <c r="B532" s="92"/>
      <c r="C532" s="92"/>
      <c r="D532" s="92"/>
      <c r="E532" s="92"/>
      <c r="F532" s="92"/>
      <c r="G532" s="9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  <c r="U532" s="92"/>
      <c r="V532" s="92"/>
      <c r="W532" s="92"/>
      <c r="X532" s="92"/>
      <c r="Y532" s="92"/>
      <c r="Z532" s="92"/>
      <c r="AA532" s="92"/>
      <c r="AB532" s="92"/>
      <c r="AC532" s="92"/>
      <c r="AD532" s="92"/>
    </row>
    <row r="533" spans="1:30">
      <c r="A533" s="92"/>
      <c r="B533" s="92"/>
      <c r="C533" s="92"/>
      <c r="D533" s="92"/>
      <c r="E533" s="92"/>
      <c r="F533" s="92"/>
      <c r="G533" s="9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  <c r="U533" s="92"/>
      <c r="V533" s="92"/>
      <c r="W533" s="92"/>
      <c r="X533" s="92"/>
      <c r="Y533" s="92"/>
      <c r="Z533" s="92"/>
      <c r="AA533" s="92"/>
      <c r="AB533" s="92"/>
      <c r="AC533" s="92"/>
      <c r="AD533" s="92"/>
    </row>
    <row r="534" spans="1:30">
      <c r="A534" s="92"/>
      <c r="B534" s="92"/>
      <c r="C534" s="92"/>
      <c r="D534" s="92"/>
      <c r="E534" s="92"/>
      <c r="F534" s="92"/>
      <c r="G534" s="9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  <c r="U534" s="92"/>
      <c r="V534" s="92"/>
      <c r="W534" s="92"/>
      <c r="X534" s="92"/>
      <c r="Y534" s="92"/>
      <c r="Z534" s="92"/>
      <c r="AA534" s="92"/>
      <c r="AB534" s="92"/>
      <c r="AC534" s="92"/>
      <c r="AD534" s="92"/>
    </row>
    <row r="535" spans="1:30">
      <c r="A535" s="92"/>
      <c r="B535" s="92"/>
      <c r="C535" s="92"/>
      <c r="D535" s="92"/>
      <c r="E535" s="92"/>
      <c r="F535" s="92"/>
      <c r="G535" s="9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  <c r="U535" s="92"/>
      <c r="V535" s="92"/>
      <c r="W535" s="92"/>
      <c r="X535" s="92"/>
      <c r="Y535" s="92"/>
      <c r="Z535" s="92"/>
      <c r="AA535" s="92"/>
      <c r="AB535" s="92"/>
      <c r="AC535" s="92"/>
      <c r="AD535" s="92"/>
    </row>
    <row r="536" spans="1:30">
      <c r="A536" s="92"/>
      <c r="B536" s="92"/>
      <c r="C536" s="92"/>
      <c r="D536" s="92"/>
      <c r="E536" s="92"/>
      <c r="F536" s="92"/>
      <c r="G536" s="9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  <c r="U536" s="92"/>
      <c r="V536" s="92"/>
      <c r="W536" s="92"/>
      <c r="X536" s="92"/>
      <c r="Y536" s="92"/>
      <c r="Z536" s="92"/>
      <c r="AA536" s="92"/>
      <c r="AB536" s="92"/>
      <c r="AC536" s="92"/>
      <c r="AD536" s="92"/>
    </row>
    <row r="537" spans="1:30">
      <c r="A537" s="92"/>
      <c r="B537" s="92"/>
      <c r="C537" s="92"/>
      <c r="D537" s="92"/>
      <c r="E537" s="92"/>
      <c r="F537" s="92"/>
      <c r="G537" s="9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  <c r="U537" s="92"/>
      <c r="V537" s="92"/>
      <c r="W537" s="92"/>
      <c r="X537" s="92"/>
      <c r="Y537" s="92"/>
      <c r="Z537" s="92"/>
      <c r="AA537" s="92"/>
      <c r="AB537" s="92"/>
      <c r="AC537" s="92"/>
      <c r="AD537" s="92"/>
    </row>
    <row r="538" spans="1:30">
      <c r="A538" s="92"/>
      <c r="B538" s="92"/>
      <c r="C538" s="92"/>
      <c r="D538" s="92"/>
      <c r="E538" s="92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  <c r="AA538" s="92"/>
      <c r="AB538" s="92"/>
      <c r="AC538" s="92"/>
      <c r="AD538" s="92"/>
    </row>
    <row r="539" spans="1:30">
      <c r="A539" s="92"/>
      <c r="B539" s="92"/>
      <c r="C539" s="92"/>
      <c r="D539" s="92"/>
      <c r="E539" s="92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</row>
    <row r="540" spans="1:30">
      <c r="A540" s="92"/>
      <c r="B540" s="92"/>
      <c r="C540" s="92"/>
      <c r="D540" s="92"/>
      <c r="E540" s="92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  <c r="AA540" s="92"/>
      <c r="AB540" s="92"/>
      <c r="AC540" s="92"/>
      <c r="AD540" s="92"/>
    </row>
    <row r="541" spans="1:30">
      <c r="A541" s="92"/>
      <c r="B541" s="92"/>
      <c r="C541" s="92"/>
      <c r="D541" s="92"/>
      <c r="E541" s="92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  <c r="AA541" s="92"/>
      <c r="AB541" s="92"/>
      <c r="AC541" s="92"/>
      <c r="AD541" s="92"/>
    </row>
    <row r="542" spans="1:30">
      <c r="A542" s="92"/>
      <c r="B542" s="92"/>
      <c r="C542" s="92"/>
      <c r="D542" s="92"/>
      <c r="E542" s="92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  <c r="AA542" s="92"/>
      <c r="AB542" s="92"/>
      <c r="AC542" s="92"/>
      <c r="AD542" s="92"/>
    </row>
    <row r="543" spans="1:30">
      <c r="A543" s="92"/>
      <c r="B543" s="92"/>
      <c r="C543" s="92"/>
      <c r="D543" s="92"/>
      <c r="E543" s="92"/>
      <c r="F543" s="92"/>
      <c r="G543" s="9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  <c r="U543" s="92"/>
      <c r="V543" s="92"/>
      <c r="W543" s="92"/>
      <c r="X543" s="92"/>
      <c r="Y543" s="92"/>
      <c r="Z543" s="92"/>
      <c r="AA543" s="92"/>
      <c r="AB543" s="92"/>
      <c r="AC543" s="92"/>
      <c r="AD543" s="92"/>
    </row>
    <row r="544" spans="1:30">
      <c r="A544" s="92"/>
      <c r="B544" s="92"/>
      <c r="C544" s="92"/>
      <c r="D544" s="92"/>
      <c r="E544" s="92"/>
      <c r="F544" s="92"/>
      <c r="G544" s="9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  <c r="U544" s="92"/>
      <c r="V544" s="92"/>
      <c r="W544" s="92"/>
      <c r="X544" s="92"/>
      <c r="Y544" s="92"/>
      <c r="Z544" s="92"/>
      <c r="AA544" s="92"/>
      <c r="AB544" s="92"/>
      <c r="AC544" s="92"/>
      <c r="AD544" s="92"/>
    </row>
    <row r="545" spans="1:30">
      <c r="A545" s="92"/>
      <c r="B545" s="92"/>
      <c r="C545" s="92"/>
      <c r="D545" s="92"/>
      <c r="E545" s="92"/>
      <c r="F545" s="92"/>
      <c r="G545" s="9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  <c r="U545" s="92"/>
      <c r="V545" s="92"/>
      <c r="W545" s="92"/>
      <c r="X545" s="92"/>
      <c r="Y545" s="92"/>
      <c r="Z545" s="92"/>
      <c r="AA545" s="92"/>
      <c r="AB545" s="92"/>
      <c r="AC545" s="92"/>
      <c r="AD545" s="92"/>
    </row>
    <row r="546" spans="1:30">
      <c r="A546" s="92"/>
      <c r="B546" s="92"/>
      <c r="C546" s="92"/>
      <c r="D546" s="92"/>
      <c r="E546" s="92"/>
      <c r="F546" s="92"/>
      <c r="G546" s="9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  <c r="U546" s="92"/>
      <c r="V546" s="92"/>
      <c r="W546" s="92"/>
      <c r="X546" s="92"/>
      <c r="Y546" s="92"/>
      <c r="Z546" s="92"/>
      <c r="AA546" s="92"/>
      <c r="AB546" s="92"/>
      <c r="AC546" s="92"/>
      <c r="AD546" s="92"/>
    </row>
    <row r="547" spans="1:30">
      <c r="A547" s="92"/>
      <c r="B547" s="92"/>
      <c r="C547" s="92"/>
      <c r="D547" s="92"/>
      <c r="E547" s="92"/>
      <c r="F547" s="92"/>
      <c r="G547" s="9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  <c r="U547" s="92"/>
      <c r="V547" s="92"/>
      <c r="W547" s="92"/>
      <c r="X547" s="92"/>
      <c r="Y547" s="92"/>
      <c r="Z547" s="92"/>
      <c r="AA547" s="92"/>
      <c r="AB547" s="92"/>
      <c r="AC547" s="92"/>
      <c r="AD547" s="92"/>
    </row>
    <row r="548" spans="1:30">
      <c r="A548" s="92"/>
      <c r="B548" s="92"/>
      <c r="C548" s="92"/>
      <c r="D548" s="92"/>
      <c r="E548" s="92"/>
      <c r="F548" s="92"/>
      <c r="G548" s="9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  <c r="U548" s="92"/>
      <c r="V548" s="92"/>
      <c r="W548" s="92"/>
      <c r="X548" s="92"/>
      <c r="Y548" s="92"/>
      <c r="Z548" s="92"/>
      <c r="AA548" s="92"/>
      <c r="AB548" s="92"/>
      <c r="AC548" s="92"/>
      <c r="AD548" s="92"/>
    </row>
    <row r="549" spans="1:30">
      <c r="A549" s="92"/>
      <c r="B549" s="92"/>
      <c r="C549" s="92"/>
      <c r="D549" s="92"/>
      <c r="E549" s="92"/>
      <c r="F549" s="92"/>
      <c r="G549" s="9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  <c r="U549" s="92"/>
      <c r="V549" s="92"/>
      <c r="W549" s="92"/>
      <c r="X549" s="92"/>
      <c r="Y549" s="92"/>
      <c r="Z549" s="92"/>
      <c r="AA549" s="92"/>
      <c r="AB549" s="92"/>
      <c r="AC549" s="92"/>
      <c r="AD549" s="92"/>
    </row>
    <row r="550" spans="1:30">
      <c r="A550" s="92"/>
      <c r="B550" s="92"/>
      <c r="C550" s="92"/>
      <c r="D550" s="92"/>
      <c r="E550" s="92"/>
      <c r="F550" s="92"/>
      <c r="G550" s="9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  <c r="U550" s="92"/>
      <c r="V550" s="92"/>
      <c r="W550" s="92"/>
      <c r="X550" s="92"/>
      <c r="Y550" s="92"/>
      <c r="Z550" s="92"/>
      <c r="AA550" s="92"/>
      <c r="AB550" s="92"/>
      <c r="AC550" s="92"/>
      <c r="AD550" s="92"/>
    </row>
    <row r="551" spans="1:30">
      <c r="A551" s="92"/>
      <c r="B551" s="92"/>
      <c r="C551" s="92"/>
      <c r="D551" s="92"/>
      <c r="E551" s="92"/>
      <c r="F551" s="92"/>
      <c r="G551" s="9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  <c r="U551" s="92"/>
      <c r="V551" s="92"/>
      <c r="W551" s="92"/>
      <c r="X551" s="92"/>
      <c r="Y551" s="92"/>
      <c r="Z551" s="92"/>
      <c r="AA551" s="92"/>
      <c r="AB551" s="92"/>
      <c r="AC551" s="92"/>
      <c r="AD551" s="92"/>
    </row>
    <row r="552" spans="1:30">
      <c r="A552" s="92"/>
      <c r="B552" s="92"/>
      <c r="C552" s="92"/>
      <c r="D552" s="92"/>
      <c r="E552" s="92"/>
      <c r="F552" s="92"/>
      <c r="G552" s="9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  <c r="U552" s="92"/>
      <c r="V552" s="92"/>
      <c r="W552" s="92"/>
      <c r="X552" s="92"/>
      <c r="Y552" s="92"/>
      <c r="Z552" s="92"/>
      <c r="AA552" s="92"/>
      <c r="AB552" s="92"/>
      <c r="AC552" s="92"/>
      <c r="AD552" s="92"/>
    </row>
    <row r="553" spans="1:30">
      <c r="A553" s="92"/>
      <c r="B553" s="92"/>
      <c r="C553" s="92"/>
      <c r="D553" s="92"/>
      <c r="E553" s="92"/>
      <c r="F553" s="92"/>
      <c r="G553" s="9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  <c r="U553" s="92"/>
      <c r="V553" s="92"/>
      <c r="W553" s="92"/>
      <c r="X553" s="92"/>
      <c r="Y553" s="92"/>
      <c r="Z553" s="92"/>
      <c r="AA553" s="92"/>
      <c r="AB553" s="92"/>
      <c r="AC553" s="92"/>
      <c r="AD553" s="92"/>
    </row>
    <row r="554" spans="1:30">
      <c r="A554" s="92"/>
      <c r="B554" s="92"/>
      <c r="C554" s="92"/>
      <c r="D554" s="92"/>
      <c r="E554" s="92"/>
      <c r="F554" s="92"/>
      <c r="G554" s="9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  <c r="U554" s="92"/>
      <c r="V554" s="92"/>
      <c r="W554" s="92"/>
      <c r="X554" s="92"/>
      <c r="Y554" s="92"/>
      <c r="Z554" s="92"/>
      <c r="AA554" s="92"/>
      <c r="AB554" s="92"/>
      <c r="AC554" s="92"/>
      <c r="AD554" s="92"/>
    </row>
    <row r="555" spans="1:30">
      <c r="A555" s="92"/>
      <c r="B555" s="92"/>
      <c r="C555" s="92"/>
      <c r="D555" s="92"/>
      <c r="E555" s="92"/>
      <c r="F555" s="92"/>
      <c r="G555" s="9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  <c r="U555" s="92"/>
      <c r="V555" s="92"/>
      <c r="W555" s="92"/>
      <c r="X555" s="92"/>
      <c r="Y555" s="92"/>
      <c r="Z555" s="92"/>
      <c r="AA555" s="92"/>
      <c r="AB555" s="92"/>
      <c r="AC555" s="92"/>
      <c r="AD555" s="92"/>
    </row>
    <row r="556" spans="1:30">
      <c r="A556" s="92"/>
      <c r="B556" s="92"/>
      <c r="C556" s="92"/>
      <c r="D556" s="92"/>
      <c r="E556" s="92"/>
      <c r="F556" s="92"/>
      <c r="G556" s="9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  <c r="U556" s="92"/>
      <c r="V556" s="92"/>
      <c r="W556" s="92"/>
      <c r="X556" s="92"/>
      <c r="Y556" s="92"/>
      <c r="Z556" s="92"/>
      <c r="AA556" s="92"/>
      <c r="AB556" s="92"/>
      <c r="AC556" s="92"/>
      <c r="AD556" s="92"/>
    </row>
    <row r="557" spans="1:30">
      <c r="A557" s="92"/>
      <c r="B557" s="92"/>
      <c r="C557" s="92"/>
      <c r="D557" s="92"/>
      <c r="E557" s="92"/>
      <c r="F557" s="92"/>
      <c r="G557" s="9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  <c r="U557" s="92"/>
      <c r="V557" s="92"/>
      <c r="W557" s="92"/>
      <c r="X557" s="92"/>
      <c r="Y557" s="92"/>
      <c r="Z557" s="92"/>
      <c r="AA557" s="92"/>
      <c r="AB557" s="92"/>
      <c r="AC557" s="92"/>
      <c r="AD557" s="92"/>
    </row>
    <row r="558" spans="1:30">
      <c r="A558" s="92"/>
      <c r="B558" s="92"/>
      <c r="C558" s="92"/>
      <c r="D558" s="92"/>
      <c r="E558" s="92"/>
      <c r="F558" s="92"/>
      <c r="G558" s="9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  <c r="U558" s="92"/>
      <c r="V558" s="92"/>
      <c r="W558" s="92"/>
      <c r="X558" s="92"/>
      <c r="Y558" s="92"/>
      <c r="Z558" s="92"/>
      <c r="AA558" s="92"/>
      <c r="AB558" s="92"/>
      <c r="AC558" s="92"/>
      <c r="AD558" s="92"/>
    </row>
    <row r="559" spans="1:30">
      <c r="A559" s="92"/>
      <c r="B559" s="92"/>
      <c r="C559" s="92"/>
      <c r="D559" s="92"/>
      <c r="E559" s="92"/>
      <c r="F559" s="92"/>
      <c r="G559" s="9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  <c r="U559" s="92"/>
      <c r="V559" s="92"/>
      <c r="W559" s="92"/>
      <c r="X559" s="92"/>
      <c r="Y559" s="92"/>
      <c r="Z559" s="92"/>
      <c r="AA559" s="92"/>
      <c r="AB559" s="92"/>
      <c r="AC559" s="92"/>
      <c r="AD559" s="92"/>
    </row>
    <row r="560" spans="1:30">
      <c r="A560" s="92"/>
      <c r="B560" s="92"/>
      <c r="C560" s="92"/>
      <c r="D560" s="92"/>
      <c r="E560" s="92"/>
      <c r="F560" s="92"/>
      <c r="G560" s="9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  <c r="U560" s="92"/>
      <c r="V560" s="92"/>
      <c r="W560" s="92"/>
      <c r="X560" s="92"/>
      <c r="Y560" s="92"/>
      <c r="Z560" s="92"/>
      <c r="AA560" s="92"/>
      <c r="AB560" s="92"/>
      <c r="AC560" s="92"/>
      <c r="AD560" s="92"/>
    </row>
    <row r="561" spans="1:30">
      <c r="A561" s="92"/>
      <c r="B561" s="92"/>
      <c r="C561" s="92"/>
      <c r="D561" s="92"/>
      <c r="E561" s="92"/>
      <c r="F561" s="92"/>
      <c r="G561" s="9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  <c r="U561" s="92"/>
      <c r="V561" s="92"/>
      <c r="W561" s="92"/>
      <c r="X561" s="92"/>
      <c r="Y561" s="92"/>
      <c r="Z561" s="92"/>
      <c r="AA561" s="92"/>
      <c r="AB561" s="92"/>
      <c r="AC561" s="92"/>
      <c r="AD561" s="92"/>
    </row>
    <row r="562" spans="1:30">
      <c r="A562" s="92"/>
      <c r="B562" s="92"/>
      <c r="C562" s="92"/>
      <c r="D562" s="92"/>
      <c r="E562" s="92"/>
      <c r="F562" s="92"/>
      <c r="G562" s="9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  <c r="U562" s="92"/>
      <c r="V562" s="92"/>
      <c r="W562" s="92"/>
      <c r="X562" s="92"/>
      <c r="Y562" s="92"/>
      <c r="Z562" s="92"/>
      <c r="AA562" s="92"/>
      <c r="AB562" s="92"/>
      <c r="AC562" s="92"/>
      <c r="AD562" s="92"/>
    </row>
    <row r="563" spans="1:30">
      <c r="A563" s="92"/>
      <c r="B563" s="92"/>
      <c r="C563" s="92"/>
      <c r="D563" s="92"/>
      <c r="E563" s="92"/>
      <c r="F563" s="92"/>
      <c r="G563" s="9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  <c r="U563" s="92"/>
      <c r="V563" s="92"/>
      <c r="W563" s="92"/>
      <c r="X563" s="92"/>
      <c r="Y563" s="92"/>
      <c r="Z563" s="92"/>
      <c r="AA563" s="92"/>
      <c r="AB563" s="92"/>
      <c r="AC563" s="92"/>
      <c r="AD563" s="92"/>
    </row>
    <row r="564" spans="1:30">
      <c r="A564" s="92"/>
      <c r="B564" s="92"/>
      <c r="C564" s="92"/>
      <c r="D564" s="92"/>
      <c r="E564" s="92"/>
      <c r="F564" s="92"/>
      <c r="G564" s="9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  <c r="U564" s="92"/>
      <c r="V564" s="92"/>
      <c r="W564" s="92"/>
      <c r="X564" s="92"/>
      <c r="Y564" s="92"/>
      <c r="Z564" s="92"/>
      <c r="AA564" s="92"/>
      <c r="AB564" s="92"/>
      <c r="AC564" s="92"/>
      <c r="AD564" s="92"/>
    </row>
    <row r="565" spans="1:30">
      <c r="A565" s="92"/>
      <c r="B565" s="92"/>
      <c r="C565" s="92"/>
      <c r="D565" s="92"/>
      <c r="E565" s="92"/>
      <c r="F565" s="92"/>
      <c r="G565" s="9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  <c r="U565" s="92"/>
      <c r="V565" s="92"/>
      <c r="W565" s="92"/>
      <c r="X565" s="92"/>
      <c r="Y565" s="92"/>
      <c r="Z565" s="92"/>
      <c r="AA565" s="92"/>
      <c r="AB565" s="92"/>
      <c r="AC565" s="92"/>
      <c r="AD565" s="92"/>
    </row>
    <row r="566" spans="1:30">
      <c r="A566" s="92"/>
      <c r="B566" s="92"/>
      <c r="C566" s="92"/>
      <c r="D566" s="92"/>
      <c r="E566" s="92"/>
      <c r="F566" s="92"/>
      <c r="G566" s="9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  <c r="U566" s="92"/>
      <c r="V566" s="92"/>
      <c r="W566" s="92"/>
      <c r="X566" s="92"/>
      <c r="Y566" s="92"/>
      <c r="Z566" s="92"/>
      <c r="AA566" s="92"/>
      <c r="AB566" s="92"/>
      <c r="AC566" s="92"/>
      <c r="AD566" s="92"/>
    </row>
    <row r="567" spans="1:30">
      <c r="A567" s="92"/>
      <c r="B567" s="92"/>
      <c r="C567" s="92"/>
      <c r="D567" s="92"/>
      <c r="E567" s="92"/>
      <c r="F567" s="92"/>
      <c r="G567" s="9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  <c r="U567" s="92"/>
      <c r="V567" s="92"/>
      <c r="W567" s="92"/>
      <c r="X567" s="92"/>
      <c r="Y567" s="92"/>
      <c r="Z567" s="92"/>
      <c r="AA567" s="92"/>
      <c r="AB567" s="92"/>
      <c r="AC567" s="92"/>
      <c r="AD567" s="92"/>
    </row>
    <row r="568" spans="1:30">
      <c r="A568" s="92"/>
      <c r="B568" s="92"/>
      <c r="C568" s="92"/>
      <c r="D568" s="92"/>
      <c r="E568" s="92"/>
      <c r="F568" s="92"/>
      <c r="G568" s="9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  <c r="U568" s="92"/>
      <c r="V568" s="92"/>
      <c r="W568" s="92"/>
      <c r="X568" s="92"/>
      <c r="Y568" s="92"/>
      <c r="Z568" s="92"/>
      <c r="AA568" s="92"/>
      <c r="AB568" s="92"/>
      <c r="AC568" s="92"/>
      <c r="AD568" s="92"/>
    </row>
    <row r="569" spans="1:30">
      <c r="A569" s="92"/>
      <c r="B569" s="92"/>
      <c r="C569" s="92"/>
      <c r="D569" s="92"/>
      <c r="E569" s="92"/>
      <c r="F569" s="92"/>
      <c r="G569" s="9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  <c r="U569" s="92"/>
      <c r="V569" s="92"/>
      <c r="W569" s="92"/>
      <c r="X569" s="92"/>
      <c r="Y569" s="92"/>
      <c r="Z569" s="92"/>
      <c r="AA569" s="92"/>
      <c r="AB569" s="92"/>
      <c r="AC569" s="92"/>
      <c r="AD569" s="92"/>
    </row>
    <row r="570" spans="1:30">
      <c r="A570" s="92"/>
      <c r="B570" s="92"/>
      <c r="C570" s="92"/>
      <c r="D570" s="92"/>
      <c r="E570" s="92"/>
      <c r="F570" s="92"/>
      <c r="G570" s="9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  <c r="U570" s="92"/>
      <c r="V570" s="92"/>
      <c r="W570" s="92"/>
      <c r="X570" s="92"/>
      <c r="Y570" s="92"/>
      <c r="Z570" s="92"/>
      <c r="AA570" s="92"/>
      <c r="AB570" s="92"/>
      <c r="AC570" s="92"/>
      <c r="AD570" s="92"/>
    </row>
    <row r="571" spans="1:30">
      <c r="A571" s="92"/>
      <c r="B571" s="92"/>
      <c r="C571" s="92"/>
      <c r="D571" s="92"/>
      <c r="E571" s="92"/>
      <c r="F571" s="92"/>
      <c r="G571" s="9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  <c r="U571" s="92"/>
      <c r="V571" s="92"/>
      <c r="W571" s="92"/>
      <c r="X571" s="92"/>
      <c r="Y571" s="92"/>
      <c r="Z571" s="92"/>
      <c r="AA571" s="92"/>
      <c r="AB571" s="92"/>
      <c r="AC571" s="92"/>
      <c r="AD571" s="92"/>
    </row>
    <row r="572" spans="1:30">
      <c r="A572" s="92"/>
      <c r="B572" s="92"/>
      <c r="C572" s="92"/>
      <c r="D572" s="92"/>
      <c r="E572" s="92"/>
      <c r="F572" s="92"/>
      <c r="G572" s="9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  <c r="U572" s="92"/>
      <c r="V572" s="92"/>
      <c r="W572" s="92"/>
      <c r="X572" s="92"/>
      <c r="Y572" s="92"/>
      <c r="Z572" s="92"/>
      <c r="AA572" s="92"/>
      <c r="AB572" s="92"/>
      <c r="AC572" s="92"/>
      <c r="AD572" s="92"/>
    </row>
    <row r="573" spans="1:30">
      <c r="A573" s="92"/>
      <c r="B573" s="92"/>
      <c r="C573" s="92"/>
      <c r="D573" s="92"/>
      <c r="E573" s="92"/>
      <c r="F573" s="92"/>
      <c r="G573" s="9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  <c r="U573" s="92"/>
      <c r="V573" s="92"/>
      <c r="W573" s="92"/>
      <c r="X573" s="92"/>
      <c r="Y573" s="92"/>
      <c r="Z573" s="92"/>
      <c r="AA573" s="92"/>
      <c r="AB573" s="92"/>
      <c r="AC573" s="92"/>
      <c r="AD573" s="92"/>
    </row>
    <row r="574" spans="1:30">
      <c r="A574" s="92"/>
      <c r="B574" s="92"/>
      <c r="C574" s="92"/>
      <c r="D574" s="92"/>
      <c r="E574" s="92"/>
      <c r="F574" s="92"/>
      <c r="G574" s="9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  <c r="U574" s="92"/>
      <c r="V574" s="92"/>
      <c r="W574" s="92"/>
      <c r="X574" s="92"/>
      <c r="Y574" s="92"/>
      <c r="Z574" s="92"/>
      <c r="AA574" s="92"/>
      <c r="AB574" s="92"/>
      <c r="AC574" s="92"/>
      <c r="AD574" s="92"/>
    </row>
    <row r="575" spans="1:30">
      <c r="A575" s="92"/>
      <c r="B575" s="92"/>
      <c r="C575" s="92"/>
      <c r="D575" s="92"/>
      <c r="E575" s="92"/>
      <c r="F575" s="92"/>
      <c r="G575" s="9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  <c r="U575" s="92"/>
      <c r="V575" s="92"/>
      <c r="W575" s="92"/>
      <c r="X575" s="92"/>
      <c r="Y575" s="92"/>
      <c r="Z575" s="92"/>
      <c r="AA575" s="92"/>
      <c r="AB575" s="92"/>
      <c r="AC575" s="92"/>
      <c r="AD575" s="92"/>
    </row>
    <row r="576" spans="1:30">
      <c r="A576" s="92"/>
      <c r="B576" s="92"/>
      <c r="C576" s="92"/>
      <c r="D576" s="92"/>
      <c r="E576" s="92"/>
      <c r="F576" s="92"/>
      <c r="G576" s="9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  <c r="U576" s="92"/>
      <c r="V576" s="92"/>
      <c r="W576" s="92"/>
      <c r="X576" s="92"/>
      <c r="Y576" s="92"/>
      <c r="Z576" s="92"/>
      <c r="AA576" s="92"/>
      <c r="AB576" s="92"/>
      <c r="AC576" s="92"/>
      <c r="AD576" s="92"/>
    </row>
    <row r="577" spans="1:30">
      <c r="A577" s="92"/>
      <c r="B577" s="92"/>
      <c r="C577" s="92"/>
      <c r="D577" s="92"/>
      <c r="E577" s="92"/>
      <c r="F577" s="92"/>
      <c r="G577" s="9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  <c r="U577" s="92"/>
      <c r="V577" s="92"/>
      <c r="W577" s="92"/>
      <c r="X577" s="92"/>
      <c r="Y577" s="92"/>
      <c r="Z577" s="92"/>
      <c r="AA577" s="92"/>
      <c r="AB577" s="92"/>
      <c r="AC577" s="92"/>
      <c r="AD577" s="92"/>
    </row>
    <row r="578" spans="1:30">
      <c r="A578" s="92"/>
      <c r="B578" s="92"/>
      <c r="C578" s="92"/>
      <c r="D578" s="92"/>
      <c r="E578" s="92"/>
      <c r="F578" s="92"/>
      <c r="G578" s="9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  <c r="U578" s="92"/>
      <c r="V578" s="92"/>
      <c r="W578" s="92"/>
      <c r="X578" s="92"/>
      <c r="Y578" s="92"/>
      <c r="Z578" s="92"/>
      <c r="AA578" s="92"/>
      <c r="AB578" s="92"/>
      <c r="AC578" s="92"/>
      <c r="AD578" s="92"/>
    </row>
    <row r="579" spans="1:30">
      <c r="A579" s="92"/>
      <c r="B579" s="92"/>
      <c r="C579" s="92"/>
      <c r="D579" s="92"/>
      <c r="E579" s="92"/>
      <c r="F579" s="92"/>
      <c r="G579" s="9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  <c r="U579" s="92"/>
      <c r="V579" s="92"/>
      <c r="W579" s="92"/>
      <c r="X579" s="92"/>
      <c r="Y579" s="92"/>
      <c r="Z579" s="92"/>
      <c r="AA579" s="92"/>
      <c r="AB579" s="92"/>
      <c r="AC579" s="92"/>
      <c r="AD579" s="92"/>
    </row>
    <row r="580" spans="1:30">
      <c r="A580" s="92"/>
      <c r="B580" s="92"/>
      <c r="C580" s="92"/>
      <c r="D580" s="92"/>
      <c r="E580" s="92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2"/>
      <c r="W580" s="92"/>
      <c r="X580" s="92"/>
      <c r="Y580" s="92"/>
      <c r="Z580" s="92"/>
      <c r="AA580" s="92"/>
      <c r="AB580" s="92"/>
      <c r="AC580" s="92"/>
      <c r="AD580" s="92"/>
    </row>
    <row r="581" spans="1:30">
      <c r="A581" s="92"/>
      <c r="B581" s="92"/>
      <c r="C581" s="92"/>
      <c r="D581" s="92"/>
      <c r="E581" s="92"/>
      <c r="F581" s="92"/>
      <c r="G581" s="9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  <c r="Z581" s="92"/>
      <c r="AA581" s="92"/>
      <c r="AB581" s="92"/>
      <c r="AC581" s="92"/>
      <c r="AD581" s="92"/>
    </row>
    <row r="582" spans="1:30">
      <c r="A582" s="92"/>
      <c r="B582" s="92"/>
      <c r="C582" s="92"/>
      <c r="D582" s="92"/>
      <c r="E582" s="92"/>
      <c r="F582" s="92"/>
      <c r="G582" s="9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  <c r="Z582" s="92"/>
      <c r="AA582" s="92"/>
      <c r="AB582" s="92"/>
      <c r="AC582" s="92"/>
      <c r="AD582" s="92"/>
    </row>
    <row r="583" spans="1:30">
      <c r="A583" s="92"/>
      <c r="B583" s="92"/>
      <c r="C583" s="92"/>
      <c r="D583" s="92"/>
      <c r="E583" s="92"/>
      <c r="F583" s="92"/>
      <c r="G583" s="9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  <c r="Z583" s="92"/>
      <c r="AA583" s="92"/>
      <c r="AB583" s="92"/>
      <c r="AC583" s="92"/>
      <c r="AD583" s="92"/>
    </row>
    <row r="584" spans="1:30">
      <c r="A584" s="92"/>
      <c r="B584" s="92"/>
      <c r="C584" s="92"/>
      <c r="D584" s="92"/>
      <c r="E584" s="92"/>
      <c r="F584" s="92"/>
      <c r="G584" s="9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  <c r="Z584" s="92"/>
      <c r="AA584" s="92"/>
      <c r="AB584" s="92"/>
      <c r="AC584" s="92"/>
      <c r="AD584" s="92"/>
    </row>
    <row r="585" spans="1:30">
      <c r="A585" s="92"/>
      <c r="B585" s="92"/>
      <c r="C585" s="92"/>
      <c r="D585" s="92"/>
      <c r="E585" s="92"/>
      <c r="F585" s="92"/>
      <c r="G585" s="9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  <c r="U585" s="92"/>
      <c r="V585" s="92"/>
      <c r="W585" s="92"/>
      <c r="X585" s="92"/>
      <c r="Y585" s="92"/>
      <c r="Z585" s="92"/>
      <c r="AA585" s="92"/>
      <c r="AB585" s="92"/>
      <c r="AC585" s="92"/>
      <c r="AD585" s="92"/>
    </row>
    <row r="586" spans="1:30">
      <c r="A586" s="92"/>
      <c r="B586" s="92"/>
      <c r="C586" s="92"/>
      <c r="D586" s="92"/>
      <c r="E586" s="92"/>
      <c r="F586" s="92"/>
      <c r="G586" s="9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  <c r="U586" s="92"/>
      <c r="V586" s="92"/>
      <c r="W586" s="92"/>
      <c r="X586" s="92"/>
      <c r="Y586" s="92"/>
      <c r="Z586" s="92"/>
      <c r="AA586" s="92"/>
      <c r="AB586" s="92"/>
      <c r="AC586" s="92"/>
      <c r="AD586" s="92"/>
    </row>
    <row r="587" spans="1:30">
      <c r="A587" s="92"/>
      <c r="B587" s="92"/>
      <c r="C587" s="92"/>
      <c r="D587" s="92"/>
      <c r="E587" s="92"/>
      <c r="F587" s="92"/>
      <c r="G587" s="9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  <c r="U587" s="92"/>
      <c r="V587" s="92"/>
      <c r="W587" s="92"/>
      <c r="X587" s="92"/>
      <c r="Y587" s="92"/>
      <c r="Z587" s="92"/>
      <c r="AA587" s="92"/>
      <c r="AB587" s="92"/>
      <c r="AC587" s="92"/>
      <c r="AD587" s="92"/>
    </row>
    <row r="588" spans="1:30">
      <c r="A588" s="92"/>
      <c r="B588" s="92"/>
      <c r="C588" s="92"/>
      <c r="D588" s="92"/>
      <c r="E588" s="92"/>
      <c r="F588" s="92"/>
      <c r="G588" s="9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  <c r="U588" s="92"/>
      <c r="V588" s="92"/>
      <c r="W588" s="92"/>
      <c r="X588" s="92"/>
      <c r="Y588" s="92"/>
      <c r="Z588" s="92"/>
      <c r="AA588" s="92"/>
      <c r="AB588" s="92"/>
      <c r="AC588" s="92"/>
      <c r="AD588" s="92"/>
    </row>
    <row r="589" spans="1:30">
      <c r="A589" s="92"/>
      <c r="B589" s="92"/>
      <c r="C589" s="92"/>
      <c r="D589" s="92"/>
      <c r="E589" s="92"/>
      <c r="F589" s="92"/>
      <c r="G589" s="9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  <c r="U589" s="92"/>
      <c r="V589" s="92"/>
      <c r="W589" s="92"/>
      <c r="X589" s="92"/>
      <c r="Y589" s="92"/>
      <c r="Z589" s="92"/>
      <c r="AA589" s="92"/>
      <c r="AB589" s="92"/>
      <c r="AC589" s="92"/>
      <c r="AD589" s="92"/>
    </row>
    <row r="590" spans="1:30">
      <c r="A590" s="92"/>
      <c r="B590" s="92"/>
      <c r="C590" s="92"/>
      <c r="D590" s="92"/>
      <c r="E590" s="92"/>
      <c r="F590" s="92"/>
      <c r="G590" s="9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  <c r="U590" s="92"/>
      <c r="V590" s="92"/>
      <c r="W590" s="92"/>
      <c r="X590" s="92"/>
      <c r="Y590" s="92"/>
      <c r="Z590" s="92"/>
      <c r="AA590" s="92"/>
      <c r="AB590" s="92"/>
      <c r="AC590" s="92"/>
      <c r="AD590" s="92"/>
    </row>
    <row r="591" spans="1:30">
      <c r="A591" s="92"/>
      <c r="B591" s="92"/>
      <c r="C591" s="92"/>
      <c r="D591" s="92"/>
      <c r="E591" s="92"/>
      <c r="F591" s="92"/>
      <c r="G591" s="9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  <c r="U591" s="92"/>
      <c r="V591" s="92"/>
      <c r="W591" s="92"/>
      <c r="X591" s="92"/>
      <c r="Y591" s="92"/>
      <c r="Z591" s="92"/>
      <c r="AA591" s="92"/>
      <c r="AB591" s="92"/>
      <c r="AC591" s="92"/>
      <c r="AD591" s="92"/>
    </row>
    <row r="592" spans="1:30">
      <c r="A592" s="92"/>
      <c r="B592" s="92"/>
      <c r="C592" s="92"/>
      <c r="D592" s="92"/>
      <c r="E592" s="92"/>
      <c r="F592" s="92"/>
      <c r="G592" s="9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  <c r="U592" s="92"/>
      <c r="V592" s="92"/>
      <c r="W592" s="92"/>
      <c r="X592" s="92"/>
      <c r="Y592" s="92"/>
      <c r="Z592" s="92"/>
      <c r="AA592" s="92"/>
      <c r="AB592" s="92"/>
      <c r="AC592" s="92"/>
      <c r="AD592" s="92"/>
    </row>
    <row r="593" spans="1:30">
      <c r="A593" s="92"/>
      <c r="B593" s="92"/>
      <c r="C593" s="92"/>
      <c r="D593" s="92"/>
      <c r="E593" s="92"/>
      <c r="F593" s="92"/>
      <c r="G593" s="9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  <c r="U593" s="92"/>
      <c r="V593" s="92"/>
      <c r="W593" s="92"/>
      <c r="X593" s="92"/>
      <c r="Y593" s="92"/>
      <c r="Z593" s="92"/>
      <c r="AA593" s="92"/>
      <c r="AB593" s="92"/>
      <c r="AC593" s="92"/>
      <c r="AD593" s="92"/>
    </row>
    <row r="594" spans="1:30">
      <c r="A594" s="92"/>
      <c r="B594" s="92"/>
      <c r="C594" s="92"/>
      <c r="D594" s="92"/>
      <c r="E594" s="92"/>
      <c r="F594" s="92"/>
      <c r="G594" s="9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  <c r="U594" s="92"/>
      <c r="V594" s="92"/>
      <c r="W594" s="92"/>
      <c r="X594" s="92"/>
      <c r="Y594" s="92"/>
      <c r="Z594" s="92"/>
      <c r="AA594" s="92"/>
      <c r="AB594" s="92"/>
      <c r="AC594" s="92"/>
      <c r="AD594" s="92"/>
    </row>
    <row r="595" spans="1:30">
      <c r="A595" s="92"/>
      <c r="B595" s="92"/>
      <c r="C595" s="92"/>
      <c r="D595" s="92"/>
      <c r="E595" s="92"/>
      <c r="F595" s="92"/>
      <c r="G595" s="9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  <c r="U595" s="92"/>
      <c r="V595" s="92"/>
      <c r="W595" s="92"/>
      <c r="X595" s="92"/>
      <c r="Y595" s="92"/>
      <c r="Z595" s="92"/>
      <c r="AA595" s="92"/>
      <c r="AB595" s="92"/>
      <c r="AC595" s="92"/>
      <c r="AD595" s="92"/>
    </row>
    <row r="596" spans="1:30">
      <c r="A596" s="92"/>
      <c r="B596" s="92"/>
      <c r="C596" s="92"/>
      <c r="D596" s="92"/>
      <c r="E596" s="92"/>
      <c r="F596" s="92"/>
      <c r="G596" s="9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  <c r="U596" s="92"/>
      <c r="V596" s="92"/>
      <c r="W596" s="92"/>
      <c r="X596" s="92"/>
      <c r="Y596" s="92"/>
      <c r="Z596" s="92"/>
      <c r="AA596" s="92"/>
      <c r="AB596" s="92"/>
      <c r="AC596" s="92"/>
      <c r="AD596" s="92"/>
    </row>
    <row r="597" spans="1:30">
      <c r="A597" s="92"/>
      <c r="B597" s="92"/>
      <c r="C597" s="92"/>
      <c r="D597" s="92"/>
      <c r="E597" s="92"/>
      <c r="F597" s="92"/>
      <c r="G597" s="9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  <c r="U597" s="92"/>
      <c r="V597" s="92"/>
      <c r="W597" s="92"/>
      <c r="X597" s="92"/>
      <c r="Y597" s="92"/>
      <c r="Z597" s="92"/>
      <c r="AA597" s="92"/>
      <c r="AB597" s="92"/>
      <c r="AC597" s="92"/>
      <c r="AD597" s="92"/>
    </row>
    <row r="598" spans="1:30">
      <c r="A598" s="92"/>
      <c r="B598" s="92"/>
      <c r="C598" s="92"/>
      <c r="D598" s="92"/>
      <c r="E598" s="92"/>
      <c r="F598" s="92"/>
      <c r="G598" s="9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  <c r="U598" s="92"/>
      <c r="V598" s="92"/>
      <c r="W598" s="92"/>
      <c r="X598" s="92"/>
      <c r="Y598" s="92"/>
      <c r="Z598" s="92"/>
      <c r="AA598" s="92"/>
      <c r="AB598" s="92"/>
      <c r="AC598" s="92"/>
      <c r="AD598" s="92"/>
    </row>
    <row r="599" spans="1:30">
      <c r="A599" s="92"/>
      <c r="B599" s="92"/>
      <c r="C599" s="92"/>
      <c r="D599" s="92"/>
      <c r="E599" s="92"/>
      <c r="F599" s="92"/>
      <c r="G599" s="9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  <c r="U599" s="92"/>
      <c r="V599" s="92"/>
      <c r="W599" s="92"/>
      <c r="X599" s="92"/>
      <c r="Y599" s="92"/>
      <c r="Z599" s="92"/>
      <c r="AA599" s="92"/>
      <c r="AB599" s="92"/>
      <c r="AC599" s="92"/>
      <c r="AD599" s="92"/>
    </row>
    <row r="600" spans="1:30">
      <c r="A600" s="92"/>
      <c r="B600" s="92"/>
      <c r="C600" s="92"/>
      <c r="D600" s="92"/>
      <c r="E600" s="92"/>
      <c r="F600" s="92"/>
      <c r="G600" s="9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  <c r="U600" s="92"/>
      <c r="V600" s="92"/>
      <c r="W600" s="92"/>
      <c r="X600" s="92"/>
      <c r="Y600" s="92"/>
      <c r="Z600" s="92"/>
      <c r="AA600" s="92"/>
      <c r="AB600" s="92"/>
      <c r="AC600" s="92"/>
      <c r="AD600" s="92"/>
    </row>
    <row r="601" spans="1:30">
      <c r="A601" s="92"/>
      <c r="B601" s="92"/>
      <c r="C601" s="92"/>
      <c r="D601" s="92"/>
      <c r="E601" s="92"/>
      <c r="F601" s="92"/>
      <c r="G601" s="9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  <c r="U601" s="92"/>
      <c r="V601" s="92"/>
      <c r="W601" s="92"/>
      <c r="X601" s="92"/>
      <c r="Y601" s="92"/>
      <c r="Z601" s="92"/>
      <c r="AA601" s="92"/>
      <c r="AB601" s="92"/>
      <c r="AC601" s="92"/>
      <c r="AD601" s="92"/>
    </row>
    <row r="602" spans="1:30">
      <c r="A602" s="92"/>
      <c r="B602" s="92"/>
      <c r="C602" s="92"/>
      <c r="D602" s="92"/>
      <c r="E602" s="92"/>
      <c r="F602" s="92"/>
      <c r="G602" s="9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  <c r="U602" s="92"/>
      <c r="V602" s="92"/>
      <c r="W602" s="92"/>
      <c r="X602" s="92"/>
      <c r="Y602" s="92"/>
      <c r="Z602" s="92"/>
      <c r="AA602" s="92"/>
      <c r="AB602" s="92"/>
      <c r="AC602" s="92"/>
      <c r="AD602" s="92"/>
    </row>
    <row r="603" spans="1:30">
      <c r="A603" s="92"/>
      <c r="B603" s="92"/>
      <c r="C603" s="92"/>
      <c r="D603" s="92"/>
      <c r="E603" s="92"/>
      <c r="F603" s="92"/>
      <c r="G603" s="9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  <c r="U603" s="92"/>
      <c r="V603" s="92"/>
      <c r="W603" s="92"/>
      <c r="X603" s="92"/>
      <c r="Y603" s="92"/>
      <c r="Z603" s="92"/>
      <c r="AA603" s="92"/>
      <c r="AB603" s="92"/>
      <c r="AC603" s="92"/>
      <c r="AD603" s="92"/>
    </row>
    <row r="604" spans="1:30">
      <c r="A604" s="92"/>
      <c r="B604" s="92"/>
      <c r="C604" s="92"/>
      <c r="D604" s="92"/>
      <c r="E604" s="92"/>
      <c r="F604" s="92"/>
      <c r="G604" s="9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  <c r="U604" s="92"/>
      <c r="V604" s="92"/>
      <c r="W604" s="92"/>
      <c r="X604" s="92"/>
      <c r="Y604" s="92"/>
      <c r="Z604" s="92"/>
      <c r="AA604" s="92"/>
      <c r="AB604" s="92"/>
      <c r="AC604" s="92"/>
      <c r="AD604" s="92"/>
    </row>
    <row r="605" spans="1:30">
      <c r="A605" s="92"/>
      <c r="B605" s="92"/>
      <c r="C605" s="92"/>
      <c r="D605" s="92"/>
      <c r="E605" s="92"/>
      <c r="F605" s="92"/>
      <c r="G605" s="9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  <c r="U605" s="92"/>
      <c r="V605" s="92"/>
      <c r="W605" s="92"/>
      <c r="X605" s="92"/>
      <c r="Y605" s="92"/>
      <c r="Z605" s="92"/>
      <c r="AA605" s="92"/>
      <c r="AB605" s="92"/>
      <c r="AC605" s="92"/>
      <c r="AD605" s="92"/>
    </row>
    <row r="606" spans="1:30">
      <c r="A606" s="92"/>
      <c r="B606" s="92"/>
      <c r="C606" s="92"/>
      <c r="D606" s="92"/>
      <c r="E606" s="92"/>
      <c r="F606" s="92"/>
      <c r="G606" s="9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  <c r="U606" s="92"/>
      <c r="V606" s="92"/>
      <c r="W606" s="92"/>
      <c r="X606" s="92"/>
      <c r="Y606" s="92"/>
      <c r="Z606" s="92"/>
      <c r="AA606" s="92"/>
      <c r="AB606" s="92"/>
      <c r="AC606" s="92"/>
      <c r="AD606" s="92"/>
    </row>
    <row r="607" spans="1:30">
      <c r="A607" s="92"/>
      <c r="B607" s="92"/>
      <c r="C607" s="92"/>
      <c r="D607" s="92"/>
      <c r="E607" s="92"/>
      <c r="F607" s="92"/>
      <c r="G607" s="9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  <c r="U607" s="92"/>
      <c r="V607" s="92"/>
      <c r="W607" s="92"/>
      <c r="X607" s="92"/>
      <c r="Y607" s="92"/>
      <c r="Z607" s="92"/>
      <c r="AA607" s="92"/>
      <c r="AB607" s="92"/>
      <c r="AC607" s="92"/>
      <c r="AD607" s="92"/>
    </row>
    <row r="608" spans="1:30">
      <c r="A608" s="92"/>
      <c r="B608" s="92"/>
      <c r="C608" s="92"/>
      <c r="D608" s="92"/>
      <c r="E608" s="92"/>
      <c r="F608" s="92"/>
      <c r="G608" s="9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  <c r="U608" s="92"/>
      <c r="V608" s="92"/>
      <c r="W608" s="92"/>
      <c r="X608" s="92"/>
      <c r="Y608" s="92"/>
      <c r="Z608" s="92"/>
      <c r="AA608" s="92"/>
      <c r="AB608" s="92"/>
      <c r="AC608" s="92"/>
      <c r="AD608" s="92"/>
    </row>
    <row r="609" spans="1:30">
      <c r="A609" s="92"/>
      <c r="B609" s="92"/>
      <c r="C609" s="92"/>
      <c r="D609" s="92"/>
      <c r="E609" s="92"/>
      <c r="F609" s="92"/>
      <c r="G609" s="9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  <c r="Z609" s="92"/>
      <c r="AA609" s="92"/>
      <c r="AB609" s="92"/>
      <c r="AC609" s="92"/>
      <c r="AD609" s="92"/>
    </row>
    <row r="610" spans="1:30">
      <c r="A610" s="92"/>
      <c r="B610" s="92"/>
      <c r="C610" s="92"/>
      <c r="D610" s="92"/>
      <c r="E610" s="92"/>
      <c r="F610" s="92"/>
      <c r="G610" s="9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  <c r="U610" s="92"/>
      <c r="V610" s="92"/>
      <c r="W610" s="92"/>
      <c r="X610" s="92"/>
      <c r="Y610" s="92"/>
      <c r="Z610" s="92"/>
      <c r="AA610" s="92"/>
      <c r="AB610" s="92"/>
      <c r="AC610" s="92"/>
      <c r="AD610" s="92"/>
    </row>
    <row r="611" spans="1:30">
      <c r="A611" s="92"/>
      <c r="B611" s="92"/>
      <c r="C611" s="92"/>
      <c r="D611" s="92"/>
      <c r="E611" s="92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  <c r="U611" s="92"/>
      <c r="V611" s="92"/>
      <c r="W611" s="92"/>
      <c r="X611" s="92"/>
      <c r="Y611" s="92"/>
      <c r="Z611" s="92"/>
      <c r="AA611" s="92"/>
      <c r="AB611" s="92"/>
      <c r="AC611" s="92"/>
      <c r="AD611" s="92"/>
    </row>
    <row r="612" spans="1:30">
      <c r="A612" s="92"/>
      <c r="B612" s="92"/>
      <c r="C612" s="92"/>
      <c r="D612" s="92"/>
      <c r="E612" s="92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  <c r="U612" s="92"/>
      <c r="V612" s="92"/>
      <c r="W612" s="92"/>
      <c r="X612" s="92"/>
      <c r="Y612" s="92"/>
      <c r="Z612" s="92"/>
      <c r="AA612" s="92"/>
      <c r="AB612" s="92"/>
      <c r="AC612" s="92"/>
      <c r="AD612" s="92"/>
    </row>
    <row r="613" spans="1:30">
      <c r="A613" s="92"/>
      <c r="B613" s="92"/>
      <c r="C613" s="92"/>
      <c r="D613" s="92"/>
      <c r="E613" s="92"/>
      <c r="F613" s="92"/>
      <c r="G613" s="9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  <c r="U613" s="92"/>
      <c r="V613" s="92"/>
      <c r="W613" s="92"/>
      <c r="X613" s="92"/>
      <c r="Y613" s="92"/>
      <c r="Z613" s="92"/>
      <c r="AA613" s="92"/>
      <c r="AB613" s="92"/>
      <c r="AC613" s="92"/>
      <c r="AD613" s="92"/>
    </row>
    <row r="614" spans="1:30">
      <c r="A614" s="92"/>
      <c r="B614" s="92"/>
      <c r="C614" s="92"/>
      <c r="D614" s="92"/>
      <c r="E614" s="92"/>
      <c r="F614" s="92"/>
      <c r="G614" s="9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  <c r="U614" s="92"/>
      <c r="V614" s="92"/>
      <c r="W614" s="92"/>
      <c r="X614" s="92"/>
      <c r="Y614" s="92"/>
      <c r="Z614" s="92"/>
      <c r="AA614" s="92"/>
      <c r="AB614" s="92"/>
      <c r="AC614" s="92"/>
      <c r="AD614" s="92"/>
    </row>
    <row r="615" spans="1:30">
      <c r="A615" s="92"/>
      <c r="B615" s="92"/>
      <c r="C615" s="92"/>
      <c r="D615" s="92"/>
      <c r="E615" s="92"/>
      <c r="F615" s="92"/>
      <c r="G615" s="9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  <c r="U615" s="92"/>
      <c r="V615" s="92"/>
      <c r="W615" s="92"/>
      <c r="X615" s="92"/>
      <c r="Y615" s="92"/>
      <c r="Z615" s="92"/>
      <c r="AA615" s="92"/>
      <c r="AB615" s="92"/>
      <c r="AC615" s="92"/>
      <c r="AD615" s="92"/>
    </row>
    <row r="616" spans="1:30">
      <c r="A616" s="92"/>
      <c r="B616" s="92"/>
      <c r="C616" s="92"/>
      <c r="D616" s="92"/>
      <c r="E616" s="92"/>
      <c r="F616" s="92"/>
      <c r="G616" s="9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  <c r="U616" s="92"/>
      <c r="V616" s="92"/>
      <c r="W616" s="92"/>
      <c r="X616" s="92"/>
      <c r="Y616" s="92"/>
      <c r="Z616" s="92"/>
      <c r="AA616" s="92"/>
      <c r="AB616" s="92"/>
      <c r="AC616" s="92"/>
      <c r="AD616" s="92"/>
    </row>
    <row r="617" spans="1:30">
      <c r="A617" s="92"/>
      <c r="B617" s="92"/>
      <c r="C617" s="92"/>
      <c r="D617" s="92"/>
      <c r="E617" s="92"/>
      <c r="F617" s="92"/>
      <c r="G617" s="9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  <c r="AA617" s="92"/>
      <c r="AB617" s="92"/>
      <c r="AC617" s="92"/>
      <c r="AD617" s="92"/>
    </row>
    <row r="618" spans="1:30">
      <c r="A618" s="92"/>
      <c r="B618" s="92"/>
      <c r="C618" s="92"/>
      <c r="D618" s="92"/>
      <c r="E618" s="92"/>
      <c r="F618" s="92"/>
      <c r="G618" s="9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  <c r="Z618" s="92"/>
      <c r="AA618" s="92"/>
      <c r="AB618" s="92"/>
      <c r="AC618" s="92"/>
      <c r="AD618" s="92"/>
    </row>
    <row r="619" spans="1:30">
      <c r="A619" s="92"/>
      <c r="B619" s="92"/>
      <c r="C619" s="92"/>
      <c r="D619" s="92"/>
      <c r="E619" s="92"/>
      <c r="F619" s="92"/>
      <c r="G619" s="9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  <c r="U619" s="92"/>
      <c r="V619" s="92"/>
      <c r="W619" s="92"/>
      <c r="X619" s="92"/>
      <c r="Y619" s="92"/>
      <c r="Z619" s="92"/>
      <c r="AA619" s="92"/>
      <c r="AB619" s="92"/>
      <c r="AC619" s="92"/>
      <c r="AD619" s="92"/>
    </row>
    <row r="620" spans="1:30">
      <c r="A620" s="92"/>
      <c r="B620" s="92"/>
      <c r="C620" s="92"/>
      <c r="D620" s="92"/>
      <c r="E620" s="92"/>
      <c r="F620" s="92"/>
      <c r="G620" s="9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  <c r="U620" s="92"/>
      <c r="V620" s="92"/>
      <c r="W620" s="92"/>
      <c r="X620" s="92"/>
      <c r="Y620" s="92"/>
      <c r="Z620" s="92"/>
      <c r="AA620" s="92"/>
      <c r="AB620" s="92"/>
      <c r="AC620" s="92"/>
      <c r="AD620" s="92"/>
    </row>
    <row r="621" spans="1:30">
      <c r="A621" s="92"/>
      <c r="B621" s="92"/>
      <c r="C621" s="92"/>
      <c r="D621" s="92"/>
      <c r="E621" s="92"/>
      <c r="F621" s="92"/>
      <c r="G621" s="9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  <c r="U621" s="92"/>
      <c r="V621" s="92"/>
      <c r="W621" s="92"/>
      <c r="X621" s="92"/>
      <c r="Y621" s="92"/>
      <c r="Z621" s="92"/>
      <c r="AA621" s="92"/>
      <c r="AB621" s="92"/>
      <c r="AC621" s="92"/>
      <c r="AD621" s="92"/>
    </row>
    <row r="622" spans="1:30">
      <c r="A622" s="92"/>
      <c r="B622" s="92"/>
      <c r="C622" s="92"/>
      <c r="D622" s="92"/>
      <c r="E622" s="92"/>
      <c r="F622" s="92"/>
      <c r="G622" s="9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  <c r="U622" s="92"/>
      <c r="V622" s="92"/>
      <c r="W622" s="92"/>
      <c r="X622" s="92"/>
      <c r="Y622" s="92"/>
      <c r="Z622" s="92"/>
      <c r="AA622" s="92"/>
      <c r="AB622" s="92"/>
      <c r="AC622" s="92"/>
      <c r="AD622" s="92"/>
    </row>
    <row r="623" spans="1:30">
      <c r="A623" s="92"/>
      <c r="B623" s="92"/>
      <c r="C623" s="92"/>
      <c r="D623" s="92"/>
      <c r="E623" s="92"/>
      <c r="F623" s="92"/>
      <c r="G623" s="9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  <c r="Z623" s="92"/>
      <c r="AA623" s="92"/>
      <c r="AB623" s="92"/>
      <c r="AC623" s="92"/>
      <c r="AD623" s="92"/>
    </row>
    <row r="624" spans="1:30">
      <c r="A624" s="92"/>
      <c r="B624" s="92"/>
      <c r="C624" s="92"/>
      <c r="D624" s="92"/>
      <c r="E624" s="92"/>
      <c r="F624" s="92"/>
      <c r="G624" s="9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  <c r="Z624" s="92"/>
      <c r="AA624" s="92"/>
      <c r="AB624" s="92"/>
      <c r="AC624" s="92"/>
      <c r="AD624" s="92"/>
    </row>
    <row r="625" spans="1:30">
      <c r="A625" s="92"/>
      <c r="B625" s="92"/>
      <c r="C625" s="92"/>
      <c r="D625" s="92"/>
      <c r="E625" s="92"/>
      <c r="F625" s="92"/>
      <c r="G625" s="9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  <c r="Z625" s="92"/>
      <c r="AA625" s="92"/>
      <c r="AB625" s="92"/>
      <c r="AC625" s="92"/>
      <c r="AD625" s="92"/>
    </row>
    <row r="626" spans="1:30">
      <c r="A626" s="92"/>
      <c r="B626" s="92"/>
      <c r="C626" s="92"/>
      <c r="D626" s="92"/>
      <c r="E626" s="92"/>
      <c r="F626" s="92"/>
      <c r="G626" s="9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  <c r="U626" s="92"/>
      <c r="V626" s="92"/>
      <c r="W626" s="92"/>
      <c r="X626" s="92"/>
      <c r="Y626" s="92"/>
      <c r="Z626" s="92"/>
      <c r="AA626" s="92"/>
      <c r="AB626" s="92"/>
      <c r="AC626" s="92"/>
      <c r="AD626" s="92"/>
    </row>
    <row r="627" spans="1:30">
      <c r="A627" s="92"/>
      <c r="B627" s="92"/>
      <c r="C627" s="92"/>
      <c r="D627" s="92"/>
      <c r="E627" s="92"/>
      <c r="F627" s="92"/>
      <c r="G627" s="9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  <c r="U627" s="92"/>
      <c r="V627" s="92"/>
      <c r="W627" s="92"/>
      <c r="X627" s="92"/>
      <c r="Y627" s="92"/>
      <c r="Z627" s="92"/>
      <c r="AA627" s="92"/>
      <c r="AB627" s="92"/>
      <c r="AC627" s="92"/>
      <c r="AD627" s="92"/>
    </row>
    <row r="628" spans="1:30">
      <c r="A628" s="92"/>
      <c r="B628" s="92"/>
      <c r="C628" s="92"/>
      <c r="D628" s="92"/>
      <c r="E628" s="92"/>
      <c r="F628" s="92"/>
      <c r="G628" s="9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  <c r="U628" s="92"/>
      <c r="V628" s="92"/>
      <c r="W628" s="92"/>
      <c r="X628" s="92"/>
      <c r="Y628" s="92"/>
      <c r="Z628" s="92"/>
      <c r="AA628" s="92"/>
      <c r="AB628" s="92"/>
      <c r="AC628" s="92"/>
      <c r="AD628" s="92"/>
    </row>
    <row r="629" spans="1:30">
      <c r="A629" s="92"/>
      <c r="B629" s="92"/>
      <c r="C629" s="92"/>
      <c r="D629" s="92"/>
      <c r="E629" s="92"/>
      <c r="F629" s="92"/>
      <c r="G629" s="9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  <c r="U629" s="92"/>
      <c r="V629" s="92"/>
      <c r="W629" s="92"/>
      <c r="X629" s="92"/>
      <c r="Y629" s="92"/>
      <c r="Z629" s="92"/>
      <c r="AA629" s="92"/>
      <c r="AB629" s="92"/>
      <c r="AC629" s="92"/>
      <c r="AD629" s="92"/>
    </row>
    <row r="630" spans="1:30">
      <c r="A630" s="92"/>
      <c r="B630" s="92"/>
      <c r="C630" s="92"/>
      <c r="D630" s="92"/>
      <c r="E630" s="92"/>
      <c r="F630" s="92"/>
      <c r="G630" s="9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  <c r="Z630" s="92"/>
      <c r="AA630" s="92"/>
      <c r="AB630" s="92"/>
      <c r="AC630" s="92"/>
      <c r="AD630" s="92"/>
    </row>
    <row r="631" spans="1:30">
      <c r="A631" s="92"/>
      <c r="B631" s="92"/>
      <c r="C631" s="92"/>
      <c r="D631" s="92"/>
      <c r="E631" s="92"/>
      <c r="F631" s="92"/>
      <c r="G631" s="9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  <c r="U631" s="92"/>
      <c r="V631" s="92"/>
      <c r="W631" s="92"/>
      <c r="X631" s="92"/>
      <c r="Y631" s="92"/>
      <c r="Z631" s="92"/>
      <c r="AA631" s="92"/>
      <c r="AB631" s="92"/>
      <c r="AC631" s="92"/>
      <c r="AD631" s="92"/>
    </row>
    <row r="632" spans="1:30">
      <c r="A632" s="92"/>
      <c r="B632" s="92"/>
      <c r="C632" s="92"/>
      <c r="D632" s="92"/>
      <c r="E632" s="92"/>
      <c r="F632" s="92"/>
      <c r="G632" s="9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  <c r="U632" s="92"/>
      <c r="V632" s="92"/>
      <c r="W632" s="92"/>
      <c r="X632" s="92"/>
      <c r="Y632" s="92"/>
      <c r="Z632" s="92"/>
      <c r="AA632" s="92"/>
      <c r="AB632" s="92"/>
      <c r="AC632" s="92"/>
      <c r="AD632" s="92"/>
    </row>
    <row r="633" spans="1:30">
      <c r="A633" s="92"/>
      <c r="B633" s="92"/>
      <c r="C633" s="92"/>
      <c r="D633" s="92"/>
      <c r="E633" s="92"/>
      <c r="F633" s="92"/>
      <c r="G633" s="9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  <c r="U633" s="92"/>
      <c r="V633" s="92"/>
      <c r="W633" s="92"/>
      <c r="X633" s="92"/>
      <c r="Y633" s="92"/>
      <c r="Z633" s="92"/>
      <c r="AA633" s="92"/>
      <c r="AB633" s="92"/>
      <c r="AC633" s="92"/>
      <c r="AD633" s="92"/>
    </row>
    <row r="634" spans="1:30">
      <c r="A634" s="92"/>
      <c r="B634" s="92"/>
      <c r="C634" s="92"/>
      <c r="D634" s="92"/>
      <c r="E634" s="92"/>
      <c r="F634" s="92"/>
      <c r="G634" s="9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  <c r="U634" s="92"/>
      <c r="V634" s="92"/>
      <c r="W634" s="92"/>
      <c r="X634" s="92"/>
      <c r="Y634" s="92"/>
      <c r="Z634" s="92"/>
      <c r="AA634" s="92"/>
      <c r="AB634" s="92"/>
      <c r="AC634" s="92"/>
      <c r="AD634" s="92"/>
    </row>
    <row r="635" spans="1:30">
      <c r="A635" s="92"/>
      <c r="B635" s="92"/>
      <c r="C635" s="92"/>
      <c r="D635" s="92"/>
      <c r="E635" s="92"/>
      <c r="F635" s="92"/>
      <c r="G635" s="9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  <c r="U635" s="92"/>
      <c r="V635" s="92"/>
      <c r="W635" s="92"/>
      <c r="X635" s="92"/>
      <c r="Y635" s="92"/>
      <c r="Z635" s="92"/>
      <c r="AA635" s="92"/>
      <c r="AB635" s="92"/>
      <c r="AC635" s="92"/>
      <c r="AD635" s="92"/>
    </row>
    <row r="636" spans="1:30">
      <c r="A636" s="92"/>
      <c r="B636" s="92"/>
      <c r="C636" s="92"/>
      <c r="D636" s="92"/>
      <c r="E636" s="92"/>
      <c r="F636" s="92"/>
      <c r="G636" s="9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  <c r="U636" s="92"/>
      <c r="V636" s="92"/>
      <c r="W636" s="92"/>
      <c r="X636" s="92"/>
      <c r="Y636" s="92"/>
      <c r="Z636" s="92"/>
      <c r="AA636" s="92"/>
      <c r="AB636" s="92"/>
      <c r="AC636" s="92"/>
      <c r="AD636" s="92"/>
    </row>
    <row r="637" spans="1:30">
      <c r="A637" s="92"/>
      <c r="B637" s="92"/>
      <c r="C637" s="92"/>
      <c r="D637" s="92"/>
      <c r="E637" s="92"/>
      <c r="F637" s="92"/>
      <c r="G637" s="9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  <c r="U637" s="92"/>
      <c r="V637" s="92"/>
      <c r="W637" s="92"/>
      <c r="X637" s="92"/>
      <c r="Y637" s="92"/>
      <c r="Z637" s="92"/>
      <c r="AA637" s="92"/>
      <c r="AB637" s="92"/>
      <c r="AC637" s="92"/>
      <c r="AD637" s="92"/>
    </row>
    <row r="638" spans="1:30">
      <c r="A638" s="92"/>
      <c r="B638" s="92"/>
      <c r="C638" s="92"/>
      <c r="D638" s="92"/>
      <c r="E638" s="92"/>
      <c r="F638" s="92"/>
      <c r="G638" s="9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  <c r="U638" s="92"/>
      <c r="V638" s="92"/>
      <c r="W638" s="92"/>
      <c r="X638" s="92"/>
      <c r="Y638" s="92"/>
      <c r="Z638" s="92"/>
      <c r="AA638" s="92"/>
      <c r="AB638" s="92"/>
      <c r="AC638" s="92"/>
      <c r="AD638" s="92"/>
    </row>
    <row r="639" spans="1:30">
      <c r="A639" s="92"/>
      <c r="B639" s="92"/>
      <c r="C639" s="92"/>
      <c r="D639" s="92"/>
      <c r="E639" s="92"/>
      <c r="F639" s="92"/>
      <c r="G639" s="9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  <c r="U639" s="92"/>
      <c r="V639" s="92"/>
      <c r="W639" s="92"/>
      <c r="X639" s="92"/>
      <c r="Y639" s="92"/>
      <c r="Z639" s="92"/>
      <c r="AA639" s="92"/>
      <c r="AB639" s="92"/>
      <c r="AC639" s="92"/>
      <c r="AD639" s="92"/>
    </row>
    <row r="640" spans="1:30">
      <c r="A640" s="92"/>
      <c r="B640" s="92"/>
      <c r="C640" s="92"/>
      <c r="D640" s="92"/>
      <c r="E640" s="92"/>
      <c r="F640" s="92"/>
      <c r="G640" s="9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  <c r="U640" s="92"/>
      <c r="V640" s="92"/>
      <c r="W640" s="92"/>
      <c r="X640" s="92"/>
      <c r="Y640" s="92"/>
      <c r="Z640" s="92"/>
      <c r="AA640" s="92"/>
      <c r="AB640" s="92"/>
      <c r="AC640" s="92"/>
      <c r="AD640" s="92"/>
    </row>
    <row r="641" spans="1:30">
      <c r="A641" s="92"/>
      <c r="B641" s="92"/>
      <c r="C641" s="92"/>
      <c r="D641" s="92"/>
      <c r="E641" s="92"/>
      <c r="F641" s="92"/>
      <c r="G641" s="9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  <c r="U641" s="92"/>
      <c r="V641" s="92"/>
      <c r="W641" s="92"/>
      <c r="X641" s="92"/>
      <c r="Y641" s="92"/>
      <c r="Z641" s="92"/>
      <c r="AA641" s="92"/>
      <c r="AB641" s="92"/>
      <c r="AC641" s="92"/>
      <c r="AD641" s="92"/>
    </row>
    <row r="642" spans="1:30">
      <c r="A642" s="92"/>
      <c r="B642" s="92"/>
      <c r="C642" s="92"/>
      <c r="D642" s="92"/>
      <c r="E642" s="92"/>
      <c r="F642" s="92"/>
      <c r="G642" s="9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  <c r="U642" s="92"/>
      <c r="V642" s="92"/>
      <c r="W642" s="92"/>
      <c r="X642" s="92"/>
      <c r="Y642" s="92"/>
      <c r="Z642" s="92"/>
      <c r="AA642" s="92"/>
      <c r="AB642" s="92"/>
      <c r="AC642" s="92"/>
      <c r="AD642" s="92"/>
    </row>
    <row r="643" spans="1:30">
      <c r="A643" s="92"/>
      <c r="B643" s="92"/>
      <c r="C643" s="92"/>
      <c r="D643" s="92"/>
      <c r="E643" s="92"/>
      <c r="F643" s="92"/>
      <c r="G643" s="9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  <c r="U643" s="92"/>
      <c r="V643" s="92"/>
      <c r="W643" s="92"/>
      <c r="X643" s="92"/>
      <c r="Y643" s="92"/>
      <c r="Z643" s="92"/>
      <c r="AA643" s="92"/>
      <c r="AB643" s="92"/>
      <c r="AC643" s="92"/>
      <c r="AD643" s="92"/>
    </row>
    <row r="644" spans="1:30">
      <c r="A644" s="92"/>
      <c r="B644" s="92"/>
      <c r="C644" s="92"/>
      <c r="D644" s="92"/>
      <c r="E644" s="92"/>
      <c r="F644" s="92"/>
      <c r="G644" s="9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  <c r="U644" s="92"/>
      <c r="V644" s="92"/>
      <c r="W644" s="92"/>
      <c r="X644" s="92"/>
      <c r="Y644" s="92"/>
      <c r="Z644" s="92"/>
      <c r="AA644" s="92"/>
      <c r="AB644" s="92"/>
      <c r="AC644" s="92"/>
      <c r="AD644" s="92"/>
    </row>
    <row r="645" spans="1:30">
      <c r="A645" s="92"/>
      <c r="B645" s="92"/>
      <c r="C645" s="92"/>
      <c r="D645" s="92"/>
      <c r="E645" s="92"/>
      <c r="F645" s="92"/>
      <c r="G645" s="9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  <c r="U645" s="92"/>
      <c r="V645" s="92"/>
      <c r="W645" s="92"/>
      <c r="X645" s="92"/>
      <c r="Y645" s="92"/>
      <c r="Z645" s="92"/>
      <c r="AA645" s="92"/>
      <c r="AB645" s="92"/>
      <c r="AC645" s="92"/>
      <c r="AD645" s="92"/>
    </row>
    <row r="646" spans="1:30">
      <c r="A646" s="92"/>
      <c r="B646" s="92"/>
      <c r="C646" s="92"/>
      <c r="D646" s="92"/>
      <c r="E646" s="92"/>
      <c r="F646" s="92"/>
      <c r="G646" s="9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  <c r="U646" s="92"/>
      <c r="V646" s="92"/>
      <c r="W646" s="92"/>
      <c r="X646" s="92"/>
      <c r="Y646" s="92"/>
      <c r="Z646" s="92"/>
      <c r="AA646" s="92"/>
      <c r="AB646" s="92"/>
      <c r="AC646" s="92"/>
      <c r="AD646" s="92"/>
    </row>
    <row r="647" spans="1:30">
      <c r="A647" s="92"/>
      <c r="B647" s="92"/>
      <c r="C647" s="92"/>
      <c r="D647" s="92"/>
      <c r="E647" s="92"/>
      <c r="F647" s="92"/>
      <c r="G647" s="9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  <c r="U647" s="92"/>
      <c r="V647" s="92"/>
      <c r="W647" s="92"/>
      <c r="X647" s="92"/>
      <c r="Y647" s="92"/>
      <c r="Z647" s="92"/>
      <c r="AA647" s="92"/>
      <c r="AB647" s="92"/>
      <c r="AC647" s="92"/>
      <c r="AD647" s="92"/>
    </row>
    <row r="648" spans="1:30">
      <c r="A648" s="92"/>
      <c r="B648" s="92"/>
      <c r="C648" s="92"/>
      <c r="D648" s="92"/>
      <c r="E648" s="92"/>
      <c r="F648" s="92"/>
      <c r="G648" s="9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  <c r="U648" s="92"/>
      <c r="V648" s="92"/>
      <c r="W648" s="92"/>
      <c r="X648" s="92"/>
      <c r="Y648" s="92"/>
      <c r="Z648" s="92"/>
      <c r="AA648" s="92"/>
      <c r="AB648" s="92"/>
      <c r="AC648" s="92"/>
      <c r="AD648" s="92"/>
    </row>
    <row r="649" spans="1:30">
      <c r="A649" s="92"/>
      <c r="B649" s="92"/>
      <c r="C649" s="92"/>
      <c r="D649" s="92"/>
      <c r="E649" s="92"/>
      <c r="F649" s="92"/>
      <c r="G649" s="9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  <c r="U649" s="92"/>
      <c r="V649" s="92"/>
      <c r="W649" s="92"/>
      <c r="X649" s="92"/>
      <c r="Y649" s="92"/>
      <c r="Z649" s="92"/>
      <c r="AA649" s="92"/>
      <c r="AB649" s="92"/>
      <c r="AC649" s="92"/>
      <c r="AD649" s="92"/>
    </row>
    <row r="650" spans="1:30">
      <c r="A650" s="92"/>
      <c r="B650" s="92"/>
      <c r="C650" s="92"/>
      <c r="D650" s="92"/>
      <c r="E650" s="92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  <c r="AA650" s="92"/>
      <c r="AB650" s="92"/>
      <c r="AC650" s="92"/>
      <c r="AD650" s="92"/>
    </row>
    <row r="651" spans="1:30">
      <c r="A651" s="92"/>
      <c r="B651" s="92"/>
      <c r="C651" s="92"/>
      <c r="D651" s="92"/>
      <c r="E651" s="92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  <c r="AA651" s="92"/>
      <c r="AB651" s="92"/>
      <c r="AC651" s="92"/>
      <c r="AD651" s="92"/>
    </row>
    <row r="652" spans="1:30">
      <c r="A652" s="92"/>
      <c r="B652" s="92"/>
      <c r="C652" s="92"/>
      <c r="D652" s="92"/>
      <c r="E652" s="92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  <c r="AA652" s="92"/>
      <c r="AB652" s="92"/>
      <c r="AC652" s="92"/>
      <c r="AD652" s="92"/>
    </row>
    <row r="653" spans="1:30">
      <c r="A653" s="92"/>
      <c r="B653" s="92"/>
      <c r="C653" s="92"/>
      <c r="D653" s="92"/>
      <c r="E653" s="92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  <c r="AA653" s="92"/>
      <c r="AB653" s="92"/>
      <c r="AC653" s="92"/>
      <c r="AD653" s="92"/>
    </row>
    <row r="654" spans="1:30">
      <c r="A654" s="92"/>
      <c r="B654" s="92"/>
      <c r="C654" s="92"/>
      <c r="D654" s="92"/>
      <c r="E654" s="92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</row>
    <row r="655" spans="1:30">
      <c r="A655" s="92"/>
      <c r="B655" s="92"/>
      <c r="C655" s="92"/>
      <c r="D655" s="92"/>
      <c r="E655" s="92"/>
      <c r="F655" s="92"/>
      <c r="G655" s="9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  <c r="U655" s="92"/>
      <c r="V655" s="92"/>
      <c r="W655" s="92"/>
      <c r="X655" s="92"/>
      <c r="Y655" s="92"/>
      <c r="Z655" s="92"/>
      <c r="AA655" s="92"/>
      <c r="AB655" s="92"/>
      <c r="AC655" s="92"/>
      <c r="AD655" s="92"/>
    </row>
    <row r="656" spans="1:30">
      <c r="A656" s="92"/>
      <c r="B656" s="92"/>
      <c r="C656" s="92"/>
      <c r="D656" s="92"/>
      <c r="E656" s="92"/>
      <c r="F656" s="92"/>
      <c r="G656" s="9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  <c r="U656" s="92"/>
      <c r="V656" s="92"/>
      <c r="W656" s="92"/>
      <c r="X656" s="92"/>
      <c r="Y656" s="92"/>
      <c r="Z656" s="92"/>
      <c r="AA656" s="92"/>
      <c r="AB656" s="92"/>
      <c r="AC656" s="92"/>
      <c r="AD656" s="92"/>
    </row>
    <row r="657" spans="1:30">
      <c r="A657" s="92"/>
      <c r="B657" s="92"/>
      <c r="C657" s="92"/>
      <c r="D657" s="92"/>
      <c r="E657" s="92"/>
      <c r="F657" s="92"/>
      <c r="G657" s="9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  <c r="U657" s="92"/>
      <c r="V657" s="92"/>
      <c r="W657" s="92"/>
      <c r="X657" s="92"/>
      <c r="Y657" s="92"/>
      <c r="Z657" s="92"/>
      <c r="AA657" s="92"/>
      <c r="AB657" s="92"/>
      <c r="AC657" s="92"/>
      <c r="AD657" s="92"/>
    </row>
    <row r="658" spans="1:30">
      <c r="A658" s="92"/>
      <c r="B658" s="92"/>
      <c r="C658" s="92"/>
      <c r="D658" s="92"/>
      <c r="E658" s="92"/>
      <c r="F658" s="92"/>
      <c r="G658" s="9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  <c r="U658" s="92"/>
      <c r="V658" s="92"/>
      <c r="W658" s="92"/>
      <c r="X658" s="92"/>
      <c r="Y658" s="92"/>
      <c r="Z658" s="92"/>
      <c r="AA658" s="92"/>
      <c r="AB658" s="92"/>
      <c r="AC658" s="92"/>
      <c r="AD658" s="92"/>
    </row>
    <row r="659" spans="1:30">
      <c r="A659" s="92"/>
      <c r="B659" s="92"/>
      <c r="C659" s="92"/>
      <c r="D659" s="92"/>
      <c r="E659" s="92"/>
      <c r="F659" s="92"/>
      <c r="G659" s="9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  <c r="U659" s="92"/>
      <c r="V659" s="92"/>
      <c r="W659" s="92"/>
      <c r="X659" s="92"/>
      <c r="Y659" s="92"/>
      <c r="Z659" s="92"/>
      <c r="AA659" s="92"/>
      <c r="AB659" s="92"/>
      <c r="AC659" s="92"/>
      <c r="AD659" s="92"/>
    </row>
    <row r="660" spans="1:30">
      <c r="A660" s="92"/>
      <c r="B660" s="92"/>
      <c r="C660" s="92"/>
      <c r="D660" s="92"/>
      <c r="E660" s="92"/>
      <c r="F660" s="92"/>
      <c r="G660" s="9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  <c r="U660" s="92"/>
      <c r="V660" s="92"/>
      <c r="W660" s="92"/>
      <c r="X660" s="92"/>
      <c r="Y660" s="92"/>
      <c r="Z660" s="92"/>
      <c r="AA660" s="92"/>
      <c r="AB660" s="92"/>
      <c r="AC660" s="92"/>
      <c r="AD660" s="92"/>
    </row>
    <row r="661" spans="1:30">
      <c r="A661" s="92"/>
      <c r="B661" s="92"/>
      <c r="C661" s="92"/>
      <c r="D661" s="92"/>
      <c r="E661" s="92"/>
      <c r="F661" s="92"/>
      <c r="G661" s="9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</row>
    <row r="662" spans="1:30">
      <c r="A662" s="92"/>
      <c r="B662" s="92"/>
      <c r="C662" s="92"/>
      <c r="D662" s="92"/>
      <c r="E662" s="92"/>
      <c r="F662" s="92"/>
      <c r="G662" s="9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  <c r="U662" s="92"/>
      <c r="V662" s="92"/>
      <c r="W662" s="92"/>
      <c r="X662" s="92"/>
      <c r="Y662" s="92"/>
      <c r="Z662" s="92"/>
      <c r="AA662" s="92"/>
      <c r="AB662" s="92"/>
      <c r="AC662" s="92"/>
      <c r="AD662" s="92"/>
    </row>
    <row r="663" spans="1:30">
      <c r="A663" s="92"/>
      <c r="B663" s="92"/>
      <c r="C663" s="92"/>
      <c r="D663" s="92"/>
      <c r="E663" s="92"/>
      <c r="F663" s="92"/>
      <c r="G663" s="9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  <c r="U663" s="92"/>
      <c r="V663" s="92"/>
      <c r="W663" s="92"/>
      <c r="X663" s="92"/>
      <c r="Y663" s="92"/>
      <c r="Z663" s="92"/>
      <c r="AA663" s="92"/>
      <c r="AB663" s="92"/>
      <c r="AC663" s="92"/>
      <c r="AD663" s="92"/>
    </row>
    <row r="664" spans="1:30">
      <c r="A664" s="92"/>
      <c r="B664" s="92"/>
      <c r="C664" s="92"/>
      <c r="D664" s="92"/>
      <c r="E664" s="92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  <c r="AA664" s="92"/>
      <c r="AB664" s="92"/>
      <c r="AC664" s="92"/>
      <c r="AD664" s="92"/>
    </row>
    <row r="665" spans="1:30">
      <c r="A665" s="92"/>
      <c r="B665" s="92"/>
      <c r="C665" s="92"/>
      <c r="D665" s="92"/>
      <c r="E665" s="92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  <c r="AA665" s="92"/>
      <c r="AB665" s="92"/>
      <c r="AC665" s="92"/>
      <c r="AD665" s="92"/>
    </row>
    <row r="666" spans="1:30">
      <c r="A666" s="92"/>
      <c r="B666" s="92"/>
      <c r="C666" s="92"/>
      <c r="D666" s="92"/>
      <c r="E666" s="92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  <c r="AA666" s="92"/>
      <c r="AB666" s="92"/>
      <c r="AC666" s="92"/>
      <c r="AD666" s="92"/>
    </row>
    <row r="667" spans="1:30">
      <c r="A667" s="92"/>
      <c r="B667" s="92"/>
      <c r="C667" s="92"/>
      <c r="D667" s="92"/>
      <c r="E667" s="92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  <c r="AA667" s="92"/>
      <c r="AB667" s="92"/>
      <c r="AC667" s="92"/>
      <c r="AD667" s="92"/>
    </row>
    <row r="668" spans="1:30">
      <c r="A668" s="92"/>
      <c r="B668" s="92"/>
      <c r="C668" s="92"/>
      <c r="D668" s="92"/>
      <c r="E668" s="92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  <c r="AA668" s="92"/>
      <c r="AB668" s="92"/>
      <c r="AC668" s="92"/>
      <c r="AD668" s="92"/>
    </row>
    <row r="669" spans="1:30">
      <c r="A669" s="92"/>
      <c r="B669" s="92"/>
      <c r="C669" s="92"/>
      <c r="D669" s="92"/>
      <c r="E669" s="92"/>
      <c r="F669" s="92"/>
      <c r="G669" s="9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  <c r="U669" s="92"/>
      <c r="V669" s="92"/>
      <c r="W669" s="92"/>
      <c r="X669" s="92"/>
      <c r="Y669" s="92"/>
      <c r="Z669" s="92"/>
      <c r="AA669" s="92"/>
      <c r="AB669" s="92"/>
      <c r="AC669" s="92"/>
      <c r="AD669" s="92"/>
    </row>
    <row r="670" spans="1:30">
      <c r="A670" s="92"/>
      <c r="B670" s="92"/>
      <c r="C670" s="92"/>
      <c r="D670" s="92"/>
      <c r="E670" s="92"/>
      <c r="F670" s="92"/>
      <c r="G670" s="9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  <c r="U670" s="92"/>
      <c r="V670" s="92"/>
      <c r="W670" s="92"/>
      <c r="X670" s="92"/>
      <c r="Y670" s="92"/>
      <c r="Z670" s="92"/>
      <c r="AA670" s="92"/>
      <c r="AB670" s="92"/>
      <c r="AC670" s="92"/>
      <c r="AD670" s="92"/>
    </row>
    <row r="671" spans="1:30">
      <c r="A671" s="92"/>
      <c r="B671" s="92"/>
      <c r="C671" s="92"/>
      <c r="D671" s="92"/>
      <c r="E671" s="92"/>
      <c r="F671" s="92"/>
      <c r="G671" s="9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  <c r="U671" s="92"/>
      <c r="V671" s="92"/>
      <c r="W671" s="92"/>
      <c r="X671" s="92"/>
      <c r="Y671" s="92"/>
      <c r="Z671" s="92"/>
      <c r="AA671" s="92"/>
      <c r="AB671" s="92"/>
      <c r="AC671" s="92"/>
      <c r="AD671" s="92"/>
    </row>
    <row r="672" spans="1:30">
      <c r="A672" s="92"/>
      <c r="B672" s="92"/>
      <c r="C672" s="92"/>
      <c r="D672" s="92"/>
      <c r="E672" s="92"/>
      <c r="F672" s="92"/>
      <c r="G672" s="9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  <c r="U672" s="92"/>
      <c r="V672" s="92"/>
      <c r="W672" s="92"/>
      <c r="X672" s="92"/>
      <c r="Y672" s="92"/>
      <c r="Z672" s="92"/>
      <c r="AA672" s="92"/>
      <c r="AB672" s="92"/>
      <c r="AC672" s="92"/>
      <c r="AD672" s="92"/>
    </row>
    <row r="673" spans="1:30">
      <c r="A673" s="92"/>
      <c r="B673" s="92"/>
      <c r="C673" s="92"/>
      <c r="D673" s="92"/>
      <c r="E673" s="92"/>
      <c r="F673" s="92"/>
      <c r="G673" s="9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  <c r="U673" s="92"/>
      <c r="V673" s="92"/>
      <c r="W673" s="92"/>
      <c r="X673" s="92"/>
      <c r="Y673" s="92"/>
      <c r="Z673" s="92"/>
      <c r="AA673" s="92"/>
      <c r="AB673" s="92"/>
      <c r="AC673" s="92"/>
      <c r="AD673" s="92"/>
    </row>
    <row r="674" spans="1:30">
      <c r="A674" s="92"/>
      <c r="B674" s="92"/>
      <c r="C674" s="92"/>
      <c r="D674" s="92"/>
      <c r="E674" s="92"/>
      <c r="F674" s="92"/>
      <c r="G674" s="9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  <c r="U674" s="92"/>
      <c r="V674" s="92"/>
      <c r="W674" s="92"/>
      <c r="X674" s="92"/>
      <c r="Y674" s="92"/>
      <c r="Z674" s="92"/>
      <c r="AA674" s="92"/>
      <c r="AB674" s="92"/>
      <c r="AC674" s="92"/>
      <c r="AD674" s="92"/>
    </row>
    <row r="675" spans="1:30">
      <c r="A675" s="92"/>
      <c r="B675" s="92"/>
      <c r="C675" s="92"/>
      <c r="D675" s="92"/>
      <c r="E675" s="92"/>
      <c r="F675" s="92"/>
      <c r="G675" s="9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  <c r="U675" s="92"/>
      <c r="V675" s="92"/>
      <c r="W675" s="92"/>
      <c r="X675" s="92"/>
      <c r="Y675" s="92"/>
      <c r="Z675" s="92"/>
      <c r="AA675" s="92"/>
      <c r="AB675" s="92"/>
      <c r="AC675" s="92"/>
      <c r="AD675" s="92"/>
    </row>
    <row r="676" spans="1:30">
      <c r="A676" s="92"/>
      <c r="B676" s="92"/>
      <c r="C676" s="92"/>
      <c r="D676" s="92"/>
      <c r="E676" s="92"/>
      <c r="F676" s="92"/>
      <c r="G676" s="9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  <c r="U676" s="92"/>
      <c r="V676" s="92"/>
      <c r="W676" s="92"/>
      <c r="X676" s="92"/>
      <c r="Y676" s="92"/>
      <c r="Z676" s="92"/>
      <c r="AA676" s="92"/>
      <c r="AB676" s="92"/>
      <c r="AC676" s="92"/>
      <c r="AD676" s="92"/>
    </row>
    <row r="677" spans="1:30">
      <c r="A677" s="92"/>
      <c r="B677" s="92"/>
      <c r="C677" s="92"/>
      <c r="D677" s="92"/>
      <c r="E677" s="92"/>
      <c r="F677" s="92"/>
      <c r="G677" s="9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  <c r="U677" s="92"/>
      <c r="V677" s="92"/>
      <c r="W677" s="92"/>
      <c r="X677" s="92"/>
      <c r="Y677" s="92"/>
      <c r="Z677" s="92"/>
      <c r="AA677" s="92"/>
      <c r="AB677" s="92"/>
      <c r="AC677" s="92"/>
      <c r="AD677" s="92"/>
    </row>
    <row r="678" spans="1:30">
      <c r="A678" s="92"/>
      <c r="B678" s="92"/>
      <c r="C678" s="92"/>
      <c r="D678" s="92"/>
      <c r="E678" s="92"/>
      <c r="F678" s="92"/>
      <c r="G678" s="9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  <c r="U678" s="92"/>
      <c r="V678" s="92"/>
      <c r="W678" s="92"/>
      <c r="X678" s="92"/>
      <c r="Y678" s="92"/>
      <c r="Z678" s="92"/>
      <c r="AA678" s="92"/>
      <c r="AB678" s="92"/>
      <c r="AC678" s="92"/>
      <c r="AD678" s="92"/>
    </row>
    <row r="679" spans="1:30">
      <c r="A679" s="92"/>
      <c r="B679" s="92"/>
      <c r="C679" s="92"/>
      <c r="D679" s="92"/>
      <c r="E679" s="92"/>
      <c r="F679" s="92"/>
      <c r="G679" s="9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  <c r="U679" s="92"/>
      <c r="V679" s="92"/>
      <c r="W679" s="92"/>
      <c r="X679" s="92"/>
      <c r="Y679" s="92"/>
      <c r="Z679" s="92"/>
      <c r="AA679" s="92"/>
      <c r="AB679" s="92"/>
      <c r="AC679" s="92"/>
      <c r="AD679" s="92"/>
    </row>
    <row r="680" spans="1:30">
      <c r="A680" s="92"/>
      <c r="B680" s="92"/>
      <c r="C680" s="92"/>
      <c r="D680" s="92"/>
      <c r="E680" s="92"/>
      <c r="F680" s="92"/>
      <c r="G680" s="9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  <c r="U680" s="92"/>
      <c r="V680" s="92"/>
      <c r="W680" s="92"/>
      <c r="X680" s="92"/>
      <c r="Y680" s="92"/>
      <c r="Z680" s="92"/>
      <c r="AA680" s="92"/>
      <c r="AB680" s="92"/>
      <c r="AC680" s="92"/>
      <c r="AD680" s="92"/>
    </row>
    <row r="681" spans="1:30">
      <c r="A681" s="92"/>
      <c r="B681" s="92"/>
      <c r="C681" s="92"/>
      <c r="D681" s="92"/>
      <c r="E681" s="92"/>
      <c r="F681" s="92"/>
      <c r="G681" s="9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  <c r="U681" s="92"/>
      <c r="V681" s="92"/>
      <c r="W681" s="92"/>
      <c r="X681" s="92"/>
      <c r="Y681" s="92"/>
      <c r="Z681" s="92"/>
      <c r="AA681" s="92"/>
      <c r="AB681" s="92"/>
      <c r="AC681" s="92"/>
      <c r="AD681" s="92"/>
    </row>
    <row r="682" spans="1:30">
      <c r="A682" s="92"/>
      <c r="B682" s="92"/>
      <c r="C682" s="92"/>
      <c r="D682" s="92"/>
      <c r="E682" s="92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  <c r="V682" s="92"/>
      <c r="W682" s="92"/>
      <c r="X682" s="92"/>
      <c r="Y682" s="92"/>
      <c r="Z682" s="92"/>
      <c r="AA682" s="92"/>
      <c r="AB682" s="92"/>
      <c r="AC682" s="92"/>
      <c r="AD682" s="92"/>
    </row>
    <row r="683" spans="1:30">
      <c r="A683" s="92"/>
      <c r="B683" s="92"/>
      <c r="C683" s="92"/>
      <c r="D683" s="92"/>
      <c r="E683" s="92"/>
      <c r="F683" s="92"/>
      <c r="G683" s="9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  <c r="U683" s="92"/>
      <c r="V683" s="92"/>
      <c r="W683" s="92"/>
      <c r="X683" s="92"/>
      <c r="Y683" s="92"/>
      <c r="Z683" s="92"/>
      <c r="AA683" s="92"/>
      <c r="AB683" s="92"/>
      <c r="AC683" s="92"/>
      <c r="AD683" s="92"/>
    </row>
    <row r="684" spans="1:30">
      <c r="A684" s="92"/>
      <c r="B684" s="92"/>
      <c r="C684" s="92"/>
      <c r="D684" s="92"/>
      <c r="E684" s="92"/>
      <c r="F684" s="92"/>
      <c r="G684" s="9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  <c r="U684" s="92"/>
      <c r="V684" s="92"/>
      <c r="W684" s="92"/>
      <c r="X684" s="92"/>
      <c r="Y684" s="92"/>
      <c r="Z684" s="92"/>
      <c r="AA684" s="92"/>
      <c r="AB684" s="92"/>
      <c r="AC684" s="92"/>
      <c r="AD684" s="92"/>
    </row>
    <row r="685" spans="1:30">
      <c r="A685" s="92"/>
      <c r="B685" s="92"/>
      <c r="C685" s="92"/>
      <c r="D685" s="92"/>
      <c r="E685" s="92"/>
      <c r="F685" s="92"/>
      <c r="G685" s="9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  <c r="U685" s="92"/>
      <c r="V685" s="92"/>
      <c r="W685" s="92"/>
      <c r="X685" s="92"/>
      <c r="Y685" s="92"/>
      <c r="Z685" s="92"/>
      <c r="AA685" s="92"/>
      <c r="AB685" s="92"/>
      <c r="AC685" s="92"/>
      <c r="AD685" s="92"/>
    </row>
    <row r="686" spans="1:30">
      <c r="A686" s="92"/>
      <c r="B686" s="92"/>
      <c r="C686" s="92"/>
      <c r="D686" s="92"/>
      <c r="E686" s="92"/>
      <c r="F686" s="92"/>
      <c r="G686" s="9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  <c r="U686" s="92"/>
      <c r="V686" s="92"/>
      <c r="W686" s="92"/>
      <c r="X686" s="92"/>
      <c r="Y686" s="92"/>
      <c r="Z686" s="92"/>
      <c r="AA686" s="92"/>
      <c r="AB686" s="92"/>
      <c r="AC686" s="92"/>
      <c r="AD686" s="92"/>
    </row>
    <row r="687" spans="1:30">
      <c r="A687" s="92"/>
      <c r="B687" s="92"/>
      <c r="C687" s="92"/>
      <c r="D687" s="92"/>
      <c r="E687" s="92"/>
      <c r="F687" s="92"/>
      <c r="G687" s="9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  <c r="U687" s="92"/>
      <c r="V687" s="92"/>
      <c r="W687" s="92"/>
      <c r="X687" s="92"/>
      <c r="Y687" s="92"/>
      <c r="Z687" s="92"/>
      <c r="AA687" s="92"/>
      <c r="AB687" s="92"/>
      <c r="AC687" s="92"/>
      <c r="AD687" s="92"/>
    </row>
    <row r="688" spans="1:30">
      <c r="A688" s="92"/>
      <c r="B688" s="92"/>
      <c r="C688" s="92"/>
      <c r="D688" s="92"/>
      <c r="E688" s="92"/>
      <c r="F688" s="92"/>
      <c r="G688" s="9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  <c r="U688" s="92"/>
      <c r="V688" s="92"/>
      <c r="W688" s="92"/>
      <c r="X688" s="92"/>
      <c r="Y688" s="92"/>
      <c r="Z688" s="92"/>
      <c r="AA688" s="92"/>
      <c r="AB688" s="92"/>
      <c r="AC688" s="92"/>
      <c r="AD688" s="92"/>
    </row>
    <row r="689" spans="1:30">
      <c r="A689" s="92"/>
      <c r="B689" s="92"/>
      <c r="C689" s="92"/>
      <c r="D689" s="92"/>
      <c r="E689" s="92"/>
      <c r="F689" s="92"/>
      <c r="G689" s="9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  <c r="U689" s="92"/>
      <c r="V689" s="92"/>
      <c r="W689" s="92"/>
      <c r="X689" s="92"/>
      <c r="Y689" s="92"/>
      <c r="Z689" s="92"/>
      <c r="AA689" s="92"/>
      <c r="AB689" s="92"/>
      <c r="AC689" s="92"/>
      <c r="AD689" s="92"/>
    </row>
    <row r="690" spans="1:30">
      <c r="A690" s="92"/>
      <c r="B690" s="92"/>
      <c r="C690" s="92"/>
      <c r="D690" s="92"/>
      <c r="E690" s="92"/>
      <c r="F690" s="92"/>
      <c r="G690" s="9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  <c r="U690" s="92"/>
      <c r="V690" s="92"/>
      <c r="W690" s="92"/>
      <c r="X690" s="92"/>
      <c r="Y690" s="92"/>
      <c r="Z690" s="92"/>
      <c r="AA690" s="92"/>
      <c r="AB690" s="92"/>
      <c r="AC690" s="92"/>
      <c r="AD690" s="92"/>
    </row>
    <row r="691" spans="1:30">
      <c r="A691" s="92"/>
      <c r="B691" s="92"/>
      <c r="C691" s="92"/>
      <c r="D691" s="92"/>
      <c r="E691" s="92"/>
      <c r="F691" s="92"/>
      <c r="G691" s="9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  <c r="U691" s="92"/>
      <c r="V691" s="92"/>
      <c r="W691" s="92"/>
      <c r="X691" s="92"/>
      <c r="Y691" s="92"/>
      <c r="Z691" s="92"/>
      <c r="AA691" s="92"/>
      <c r="AB691" s="92"/>
      <c r="AC691" s="92"/>
      <c r="AD691" s="92"/>
    </row>
    <row r="692" spans="1:30">
      <c r="A692" s="92"/>
      <c r="B692" s="92"/>
      <c r="C692" s="92"/>
      <c r="D692" s="92"/>
      <c r="E692" s="92"/>
      <c r="F692" s="92"/>
      <c r="G692" s="9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  <c r="U692" s="92"/>
      <c r="V692" s="92"/>
      <c r="W692" s="92"/>
      <c r="X692" s="92"/>
      <c r="Y692" s="92"/>
      <c r="Z692" s="92"/>
      <c r="AA692" s="92"/>
      <c r="AB692" s="92"/>
      <c r="AC692" s="92"/>
      <c r="AD692" s="92"/>
    </row>
    <row r="693" spans="1:30">
      <c r="A693" s="92"/>
      <c r="B693" s="92"/>
      <c r="C693" s="92"/>
      <c r="D693" s="92"/>
      <c r="E693" s="92"/>
      <c r="F693" s="92"/>
      <c r="G693" s="9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  <c r="U693" s="92"/>
      <c r="V693" s="92"/>
      <c r="W693" s="92"/>
      <c r="X693" s="92"/>
      <c r="Y693" s="92"/>
      <c r="Z693" s="92"/>
      <c r="AA693" s="92"/>
      <c r="AB693" s="92"/>
      <c r="AC693" s="92"/>
      <c r="AD693" s="92"/>
    </row>
    <row r="694" spans="1:30">
      <c r="A694" s="92"/>
      <c r="B694" s="92"/>
      <c r="C694" s="92"/>
      <c r="D694" s="92"/>
      <c r="E694" s="92"/>
      <c r="F694" s="92"/>
      <c r="G694" s="9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  <c r="U694" s="92"/>
      <c r="V694" s="92"/>
      <c r="W694" s="92"/>
      <c r="X694" s="92"/>
      <c r="Y694" s="92"/>
      <c r="Z694" s="92"/>
      <c r="AA694" s="92"/>
      <c r="AB694" s="92"/>
      <c r="AC694" s="92"/>
      <c r="AD694" s="92"/>
    </row>
    <row r="695" spans="1:30">
      <c r="A695" s="92"/>
      <c r="B695" s="92"/>
      <c r="C695" s="92"/>
      <c r="D695" s="92"/>
      <c r="E695" s="92"/>
      <c r="F695" s="92"/>
      <c r="G695" s="9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  <c r="U695" s="92"/>
      <c r="V695" s="92"/>
      <c r="W695" s="92"/>
      <c r="X695" s="92"/>
      <c r="Y695" s="92"/>
      <c r="Z695" s="92"/>
      <c r="AA695" s="92"/>
      <c r="AB695" s="92"/>
      <c r="AC695" s="92"/>
      <c r="AD695" s="92"/>
    </row>
    <row r="696" spans="1:30">
      <c r="A696" s="92"/>
      <c r="B696" s="92"/>
      <c r="C696" s="92"/>
      <c r="D696" s="92"/>
      <c r="E696" s="92"/>
      <c r="F696" s="92"/>
      <c r="G696" s="9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  <c r="U696" s="92"/>
      <c r="V696" s="92"/>
      <c r="W696" s="92"/>
      <c r="X696" s="92"/>
      <c r="Y696" s="92"/>
      <c r="Z696" s="92"/>
      <c r="AA696" s="92"/>
      <c r="AB696" s="92"/>
      <c r="AC696" s="92"/>
      <c r="AD696" s="92"/>
    </row>
    <row r="697" spans="1:30">
      <c r="A697" s="92"/>
      <c r="B697" s="92"/>
      <c r="C697" s="92"/>
      <c r="D697" s="92"/>
      <c r="E697" s="92"/>
      <c r="F697" s="92"/>
      <c r="G697" s="9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  <c r="U697" s="92"/>
      <c r="V697" s="92"/>
      <c r="W697" s="92"/>
      <c r="X697" s="92"/>
      <c r="Y697" s="92"/>
      <c r="Z697" s="92"/>
      <c r="AA697" s="92"/>
      <c r="AB697" s="92"/>
      <c r="AC697" s="92"/>
      <c r="AD697" s="92"/>
    </row>
    <row r="698" spans="1:30">
      <c r="A698" s="92"/>
      <c r="B698" s="92"/>
      <c r="C698" s="92"/>
      <c r="D698" s="92"/>
      <c r="E698" s="92"/>
      <c r="F698" s="92"/>
      <c r="G698" s="9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  <c r="U698" s="92"/>
      <c r="V698" s="92"/>
      <c r="W698" s="92"/>
      <c r="X698" s="92"/>
      <c r="Y698" s="92"/>
      <c r="Z698" s="92"/>
      <c r="AA698" s="92"/>
      <c r="AB698" s="92"/>
      <c r="AC698" s="92"/>
      <c r="AD698" s="92"/>
    </row>
    <row r="699" spans="1:30">
      <c r="A699" s="92"/>
      <c r="B699" s="92"/>
      <c r="C699" s="92"/>
      <c r="D699" s="92"/>
      <c r="E699" s="92"/>
      <c r="F699" s="92"/>
      <c r="G699" s="9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  <c r="U699" s="92"/>
      <c r="V699" s="92"/>
      <c r="W699" s="92"/>
      <c r="X699" s="92"/>
      <c r="Y699" s="92"/>
      <c r="Z699" s="92"/>
      <c r="AA699" s="92"/>
      <c r="AB699" s="92"/>
      <c r="AC699" s="92"/>
      <c r="AD699" s="92"/>
    </row>
    <row r="700" spans="1:30">
      <c r="A700" s="92"/>
      <c r="B700" s="92"/>
      <c r="C700" s="92"/>
      <c r="D700" s="92"/>
      <c r="E700" s="92"/>
      <c r="F700" s="92"/>
      <c r="G700" s="9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  <c r="U700" s="92"/>
      <c r="V700" s="92"/>
      <c r="W700" s="92"/>
      <c r="X700" s="92"/>
      <c r="Y700" s="92"/>
      <c r="Z700" s="92"/>
      <c r="AA700" s="92"/>
      <c r="AB700" s="92"/>
      <c r="AC700" s="92"/>
      <c r="AD700" s="92"/>
    </row>
    <row r="701" spans="1:30">
      <c r="A701" s="92"/>
      <c r="B701" s="92"/>
      <c r="C701" s="92"/>
      <c r="D701" s="92"/>
      <c r="E701" s="92"/>
      <c r="F701" s="92"/>
      <c r="G701" s="9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  <c r="U701" s="92"/>
      <c r="V701" s="92"/>
      <c r="W701" s="92"/>
      <c r="X701" s="92"/>
      <c r="Y701" s="92"/>
      <c r="Z701" s="92"/>
      <c r="AA701" s="92"/>
      <c r="AB701" s="92"/>
      <c r="AC701" s="92"/>
      <c r="AD701" s="92"/>
    </row>
    <row r="702" spans="1:30">
      <c r="A702" s="92"/>
      <c r="B702" s="92"/>
      <c r="C702" s="92"/>
      <c r="D702" s="92"/>
      <c r="E702" s="92"/>
      <c r="F702" s="92"/>
      <c r="G702" s="9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  <c r="U702" s="92"/>
      <c r="V702" s="92"/>
      <c r="W702" s="92"/>
      <c r="X702" s="92"/>
      <c r="Y702" s="92"/>
      <c r="Z702" s="92"/>
      <c r="AA702" s="92"/>
      <c r="AB702" s="92"/>
      <c r="AC702" s="92"/>
      <c r="AD702" s="92"/>
    </row>
    <row r="703" spans="1:30">
      <c r="A703" s="92"/>
      <c r="B703" s="92"/>
      <c r="C703" s="92"/>
      <c r="D703" s="92"/>
      <c r="E703" s="92"/>
      <c r="F703" s="92"/>
      <c r="G703" s="9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  <c r="U703" s="92"/>
      <c r="V703" s="92"/>
      <c r="W703" s="92"/>
      <c r="X703" s="92"/>
      <c r="Y703" s="92"/>
      <c r="Z703" s="92"/>
      <c r="AA703" s="92"/>
      <c r="AB703" s="92"/>
      <c r="AC703" s="92"/>
      <c r="AD703" s="92"/>
    </row>
    <row r="704" spans="1:30">
      <c r="A704" s="92"/>
      <c r="B704" s="92"/>
      <c r="C704" s="92"/>
      <c r="D704" s="92"/>
      <c r="E704" s="92"/>
      <c r="F704" s="92"/>
      <c r="G704" s="9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  <c r="U704" s="92"/>
      <c r="V704" s="92"/>
      <c r="W704" s="92"/>
      <c r="X704" s="92"/>
      <c r="Y704" s="92"/>
      <c r="Z704" s="92"/>
      <c r="AA704" s="92"/>
      <c r="AB704" s="92"/>
      <c r="AC704" s="92"/>
      <c r="AD704" s="92"/>
    </row>
    <row r="705" spans="1:30">
      <c r="A705" s="92"/>
      <c r="B705" s="92"/>
      <c r="C705" s="92"/>
      <c r="D705" s="92"/>
      <c r="E705" s="92"/>
      <c r="F705" s="92"/>
      <c r="G705" s="9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  <c r="U705" s="92"/>
      <c r="V705" s="92"/>
      <c r="W705" s="92"/>
      <c r="X705" s="92"/>
      <c r="Y705" s="92"/>
      <c r="Z705" s="92"/>
      <c r="AA705" s="92"/>
      <c r="AB705" s="92"/>
      <c r="AC705" s="92"/>
      <c r="AD705" s="92"/>
    </row>
    <row r="706" spans="1:30">
      <c r="A706" s="92"/>
      <c r="B706" s="92"/>
      <c r="C706" s="92"/>
      <c r="D706" s="92"/>
      <c r="E706" s="92"/>
      <c r="F706" s="92"/>
      <c r="G706" s="9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  <c r="U706" s="92"/>
      <c r="V706" s="92"/>
      <c r="W706" s="92"/>
      <c r="X706" s="92"/>
      <c r="Y706" s="92"/>
      <c r="Z706" s="92"/>
      <c r="AA706" s="92"/>
      <c r="AB706" s="92"/>
      <c r="AC706" s="92"/>
      <c r="AD706" s="92"/>
    </row>
    <row r="707" spans="1:30">
      <c r="A707" s="92"/>
      <c r="B707" s="92"/>
      <c r="C707" s="92"/>
      <c r="D707" s="92"/>
      <c r="E707" s="92"/>
      <c r="F707" s="92"/>
      <c r="G707" s="9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  <c r="U707" s="92"/>
      <c r="V707" s="92"/>
      <c r="W707" s="92"/>
      <c r="X707" s="92"/>
      <c r="Y707" s="92"/>
      <c r="Z707" s="92"/>
      <c r="AA707" s="92"/>
      <c r="AB707" s="92"/>
      <c r="AC707" s="92"/>
      <c r="AD707" s="92"/>
    </row>
    <row r="708" spans="1:30">
      <c r="A708" s="92"/>
      <c r="B708" s="92"/>
      <c r="C708" s="92"/>
      <c r="D708" s="92"/>
      <c r="E708" s="92"/>
      <c r="F708" s="92"/>
      <c r="G708" s="9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  <c r="U708" s="92"/>
      <c r="V708" s="92"/>
      <c r="W708" s="92"/>
      <c r="X708" s="92"/>
      <c r="Y708" s="92"/>
      <c r="Z708" s="92"/>
      <c r="AA708" s="92"/>
      <c r="AB708" s="92"/>
      <c r="AC708" s="92"/>
      <c r="AD708" s="92"/>
    </row>
    <row r="709" spans="1:30">
      <c r="A709" s="92"/>
      <c r="B709" s="92"/>
      <c r="C709" s="92"/>
      <c r="D709" s="92"/>
      <c r="E709" s="92"/>
      <c r="F709" s="92"/>
      <c r="G709" s="9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  <c r="U709" s="92"/>
      <c r="V709" s="92"/>
      <c r="W709" s="92"/>
      <c r="X709" s="92"/>
      <c r="Y709" s="92"/>
      <c r="Z709" s="92"/>
      <c r="AA709" s="92"/>
      <c r="AB709" s="92"/>
      <c r="AC709" s="92"/>
      <c r="AD709" s="92"/>
    </row>
    <row r="710" spans="1:30">
      <c r="A710" s="92"/>
      <c r="B710" s="92"/>
      <c r="C710" s="92"/>
      <c r="D710" s="92"/>
      <c r="E710" s="92"/>
      <c r="F710" s="92"/>
      <c r="G710" s="9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  <c r="U710" s="92"/>
      <c r="V710" s="92"/>
      <c r="W710" s="92"/>
      <c r="X710" s="92"/>
      <c r="Y710" s="92"/>
      <c r="Z710" s="92"/>
      <c r="AA710" s="92"/>
      <c r="AB710" s="92"/>
      <c r="AC710" s="92"/>
      <c r="AD710" s="92"/>
    </row>
    <row r="711" spans="1:30">
      <c r="A711" s="92"/>
      <c r="B711" s="92"/>
      <c r="C711" s="92"/>
      <c r="D711" s="92"/>
      <c r="E711" s="92"/>
      <c r="F711" s="92"/>
      <c r="G711" s="9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  <c r="U711" s="92"/>
      <c r="V711" s="92"/>
      <c r="W711" s="92"/>
      <c r="X711" s="92"/>
      <c r="Y711" s="92"/>
      <c r="Z711" s="92"/>
      <c r="AA711" s="92"/>
      <c r="AB711" s="92"/>
      <c r="AC711" s="92"/>
      <c r="AD711" s="92"/>
    </row>
    <row r="712" spans="1:30">
      <c r="A712" s="92"/>
      <c r="B712" s="92"/>
      <c r="C712" s="92"/>
      <c r="D712" s="92"/>
      <c r="E712" s="92"/>
      <c r="F712" s="92"/>
      <c r="G712" s="9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  <c r="U712" s="92"/>
      <c r="V712" s="92"/>
      <c r="W712" s="92"/>
      <c r="X712" s="92"/>
      <c r="Y712" s="92"/>
      <c r="Z712" s="92"/>
      <c r="AA712" s="92"/>
      <c r="AB712" s="92"/>
      <c r="AC712" s="92"/>
      <c r="AD712" s="92"/>
    </row>
    <row r="713" spans="1:30">
      <c r="A713" s="92"/>
      <c r="B713" s="92"/>
      <c r="C713" s="92"/>
      <c r="D713" s="92"/>
      <c r="E713" s="92"/>
      <c r="F713" s="92"/>
      <c r="G713" s="9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  <c r="U713" s="92"/>
      <c r="V713" s="92"/>
      <c r="W713" s="92"/>
      <c r="X713" s="92"/>
      <c r="Y713" s="92"/>
      <c r="Z713" s="92"/>
      <c r="AA713" s="92"/>
      <c r="AB713" s="92"/>
      <c r="AC713" s="92"/>
      <c r="AD713" s="92"/>
    </row>
    <row r="714" spans="1:30">
      <c r="A714" s="92"/>
      <c r="B714" s="92"/>
      <c r="C714" s="92"/>
      <c r="D714" s="92"/>
      <c r="E714" s="92"/>
      <c r="F714" s="92"/>
      <c r="G714" s="9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  <c r="U714" s="92"/>
      <c r="V714" s="92"/>
      <c r="W714" s="92"/>
      <c r="X714" s="92"/>
      <c r="Y714" s="92"/>
      <c r="Z714" s="92"/>
      <c r="AA714" s="92"/>
      <c r="AB714" s="92"/>
      <c r="AC714" s="92"/>
      <c r="AD714" s="92"/>
    </row>
    <row r="715" spans="1:30">
      <c r="A715" s="92"/>
      <c r="B715" s="92"/>
      <c r="C715" s="92"/>
      <c r="D715" s="92"/>
      <c r="E715" s="92"/>
      <c r="F715" s="92"/>
      <c r="G715" s="9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  <c r="U715" s="92"/>
      <c r="V715" s="92"/>
      <c r="W715" s="92"/>
      <c r="X715" s="92"/>
      <c r="Y715" s="92"/>
      <c r="Z715" s="92"/>
      <c r="AA715" s="92"/>
      <c r="AB715" s="92"/>
      <c r="AC715" s="92"/>
      <c r="AD715" s="92"/>
    </row>
    <row r="716" spans="1:30">
      <c r="A716" s="92"/>
      <c r="B716" s="92"/>
      <c r="C716" s="92"/>
      <c r="D716" s="92"/>
      <c r="E716" s="92"/>
      <c r="F716" s="92"/>
      <c r="G716" s="9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  <c r="U716" s="92"/>
      <c r="V716" s="92"/>
      <c r="W716" s="92"/>
      <c r="X716" s="92"/>
      <c r="Y716" s="92"/>
      <c r="Z716" s="92"/>
      <c r="AA716" s="92"/>
      <c r="AB716" s="92"/>
      <c r="AC716" s="92"/>
      <c r="AD716" s="92"/>
    </row>
    <row r="717" spans="1:30">
      <c r="A717" s="92"/>
      <c r="B717" s="92"/>
      <c r="C717" s="92"/>
      <c r="D717" s="92"/>
      <c r="E717" s="92"/>
      <c r="F717" s="92"/>
      <c r="G717" s="9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  <c r="U717" s="92"/>
      <c r="V717" s="92"/>
      <c r="W717" s="92"/>
      <c r="X717" s="92"/>
      <c r="Y717" s="92"/>
      <c r="Z717" s="92"/>
      <c r="AA717" s="92"/>
      <c r="AB717" s="92"/>
      <c r="AC717" s="92"/>
      <c r="AD717" s="92"/>
    </row>
    <row r="718" spans="1:30">
      <c r="A718" s="92"/>
      <c r="B718" s="92"/>
      <c r="C718" s="92"/>
      <c r="D718" s="92"/>
      <c r="E718" s="92"/>
      <c r="F718" s="92"/>
      <c r="G718" s="9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  <c r="U718" s="92"/>
      <c r="V718" s="92"/>
      <c r="W718" s="92"/>
      <c r="X718" s="92"/>
      <c r="Y718" s="92"/>
      <c r="Z718" s="92"/>
      <c r="AA718" s="92"/>
      <c r="AB718" s="92"/>
      <c r="AC718" s="92"/>
      <c r="AD718" s="92"/>
    </row>
    <row r="719" spans="1:30">
      <c r="A719" s="92"/>
      <c r="B719" s="92"/>
      <c r="C719" s="92"/>
      <c r="D719" s="92"/>
      <c r="E719" s="92"/>
      <c r="F719" s="92"/>
      <c r="G719" s="9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  <c r="U719" s="92"/>
      <c r="V719" s="92"/>
      <c r="W719" s="92"/>
      <c r="X719" s="92"/>
      <c r="Y719" s="92"/>
      <c r="Z719" s="92"/>
      <c r="AA719" s="92"/>
      <c r="AB719" s="92"/>
      <c r="AC719" s="92"/>
      <c r="AD719" s="92"/>
    </row>
    <row r="720" spans="1:30">
      <c r="A720" s="92"/>
      <c r="B720" s="92"/>
      <c r="C720" s="92"/>
      <c r="D720" s="92"/>
      <c r="E720" s="92"/>
      <c r="F720" s="92"/>
      <c r="G720" s="9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  <c r="U720" s="92"/>
      <c r="V720" s="92"/>
      <c r="W720" s="92"/>
      <c r="X720" s="92"/>
      <c r="Y720" s="92"/>
      <c r="Z720" s="92"/>
      <c r="AA720" s="92"/>
      <c r="AB720" s="92"/>
      <c r="AC720" s="92"/>
      <c r="AD720" s="92"/>
    </row>
    <row r="721" spans="1:30">
      <c r="A721" s="92"/>
      <c r="B721" s="92"/>
      <c r="C721" s="92"/>
      <c r="D721" s="92"/>
      <c r="E721" s="92"/>
      <c r="F721" s="92"/>
      <c r="G721" s="9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  <c r="U721" s="92"/>
      <c r="V721" s="92"/>
      <c r="W721" s="92"/>
      <c r="X721" s="92"/>
      <c r="Y721" s="92"/>
      <c r="Z721" s="92"/>
      <c r="AA721" s="92"/>
      <c r="AB721" s="92"/>
      <c r="AC721" s="92"/>
      <c r="AD721" s="92"/>
    </row>
    <row r="722" spans="1:30">
      <c r="A722" s="92"/>
      <c r="B722" s="92"/>
      <c r="C722" s="92"/>
      <c r="D722" s="92"/>
      <c r="E722" s="92"/>
      <c r="F722" s="92"/>
      <c r="G722" s="9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  <c r="U722" s="92"/>
      <c r="V722" s="92"/>
      <c r="W722" s="92"/>
      <c r="X722" s="92"/>
      <c r="Y722" s="92"/>
      <c r="Z722" s="92"/>
      <c r="AA722" s="92"/>
      <c r="AB722" s="92"/>
      <c r="AC722" s="92"/>
      <c r="AD722" s="92"/>
    </row>
    <row r="723" spans="1:30">
      <c r="A723" s="92"/>
      <c r="B723" s="92"/>
      <c r="C723" s="92"/>
      <c r="D723" s="92"/>
      <c r="E723" s="92"/>
      <c r="F723" s="92"/>
      <c r="G723" s="9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  <c r="U723" s="92"/>
      <c r="V723" s="92"/>
      <c r="W723" s="92"/>
      <c r="X723" s="92"/>
      <c r="Y723" s="92"/>
      <c r="Z723" s="92"/>
      <c r="AA723" s="92"/>
      <c r="AB723" s="92"/>
      <c r="AC723" s="92"/>
      <c r="AD723" s="92"/>
    </row>
    <row r="724" spans="1:30">
      <c r="A724" s="92"/>
      <c r="B724" s="92"/>
      <c r="C724" s="92"/>
      <c r="D724" s="92"/>
      <c r="E724" s="92"/>
      <c r="F724" s="92"/>
      <c r="G724" s="9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  <c r="U724" s="92"/>
      <c r="V724" s="92"/>
      <c r="W724" s="92"/>
      <c r="X724" s="92"/>
      <c r="Y724" s="92"/>
      <c r="Z724" s="92"/>
      <c r="AA724" s="92"/>
      <c r="AB724" s="92"/>
      <c r="AC724" s="92"/>
      <c r="AD724" s="92"/>
    </row>
    <row r="725" spans="1:30">
      <c r="A725" s="92"/>
      <c r="B725" s="92"/>
      <c r="C725" s="92"/>
      <c r="D725" s="92"/>
      <c r="E725" s="92"/>
      <c r="F725" s="92"/>
      <c r="G725" s="9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  <c r="U725" s="92"/>
      <c r="V725" s="92"/>
      <c r="W725" s="92"/>
      <c r="X725" s="92"/>
      <c r="Y725" s="92"/>
      <c r="Z725" s="92"/>
      <c r="AA725" s="92"/>
      <c r="AB725" s="92"/>
      <c r="AC725" s="92"/>
      <c r="AD725" s="92"/>
    </row>
    <row r="726" spans="1:30">
      <c r="A726" s="92"/>
      <c r="B726" s="92"/>
      <c r="C726" s="92"/>
      <c r="D726" s="92"/>
      <c r="E726" s="92"/>
      <c r="F726" s="92"/>
      <c r="G726" s="9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  <c r="U726" s="92"/>
      <c r="V726" s="92"/>
      <c r="W726" s="92"/>
      <c r="X726" s="92"/>
      <c r="Y726" s="92"/>
      <c r="Z726" s="92"/>
      <c r="AA726" s="92"/>
      <c r="AB726" s="92"/>
      <c r="AC726" s="92"/>
      <c r="AD726" s="92"/>
    </row>
    <row r="727" spans="1:30">
      <c r="A727" s="92"/>
      <c r="B727" s="92"/>
      <c r="C727" s="92"/>
      <c r="D727" s="92"/>
      <c r="E727" s="92"/>
      <c r="F727" s="92"/>
      <c r="G727" s="9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  <c r="U727" s="92"/>
      <c r="V727" s="92"/>
      <c r="W727" s="92"/>
      <c r="X727" s="92"/>
      <c r="Y727" s="92"/>
      <c r="Z727" s="92"/>
      <c r="AA727" s="92"/>
      <c r="AB727" s="92"/>
      <c r="AC727" s="92"/>
      <c r="AD727" s="92"/>
    </row>
    <row r="728" spans="1:30">
      <c r="A728" s="92"/>
      <c r="B728" s="92"/>
      <c r="C728" s="92"/>
      <c r="D728" s="92"/>
      <c r="E728" s="92"/>
      <c r="F728" s="92"/>
      <c r="G728" s="9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  <c r="U728" s="92"/>
      <c r="V728" s="92"/>
      <c r="W728" s="92"/>
      <c r="X728" s="92"/>
      <c r="Y728" s="92"/>
      <c r="Z728" s="92"/>
      <c r="AA728" s="92"/>
      <c r="AB728" s="92"/>
      <c r="AC728" s="92"/>
      <c r="AD728" s="92"/>
    </row>
    <row r="729" spans="1:30">
      <c r="A729" s="92"/>
      <c r="B729" s="92"/>
      <c r="C729" s="92"/>
      <c r="D729" s="92"/>
      <c r="E729" s="92"/>
      <c r="F729" s="92"/>
      <c r="G729" s="9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  <c r="U729" s="92"/>
      <c r="V729" s="92"/>
      <c r="W729" s="92"/>
      <c r="X729" s="92"/>
      <c r="Y729" s="92"/>
      <c r="Z729" s="92"/>
      <c r="AA729" s="92"/>
      <c r="AB729" s="92"/>
      <c r="AC729" s="92"/>
      <c r="AD729" s="92"/>
    </row>
    <row r="730" spans="1:30">
      <c r="A730" s="92"/>
      <c r="B730" s="92"/>
      <c r="C730" s="92"/>
      <c r="D730" s="92"/>
      <c r="E730" s="92"/>
      <c r="F730" s="92"/>
      <c r="G730" s="9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  <c r="U730" s="92"/>
      <c r="V730" s="92"/>
      <c r="W730" s="92"/>
      <c r="X730" s="92"/>
      <c r="Y730" s="92"/>
      <c r="Z730" s="92"/>
      <c r="AA730" s="92"/>
      <c r="AB730" s="92"/>
      <c r="AC730" s="92"/>
      <c r="AD730" s="92"/>
    </row>
    <row r="731" spans="1:30">
      <c r="A731" s="92"/>
      <c r="B731" s="92"/>
      <c r="C731" s="92"/>
      <c r="D731" s="92"/>
      <c r="E731" s="92"/>
      <c r="F731" s="92"/>
      <c r="G731" s="9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  <c r="U731" s="92"/>
      <c r="V731" s="92"/>
      <c r="W731" s="92"/>
      <c r="X731" s="92"/>
      <c r="Y731" s="92"/>
      <c r="Z731" s="92"/>
      <c r="AA731" s="92"/>
      <c r="AB731" s="92"/>
      <c r="AC731" s="92"/>
      <c r="AD731" s="92"/>
    </row>
    <row r="732" spans="1:30">
      <c r="A732" s="92"/>
      <c r="B732" s="92"/>
      <c r="C732" s="92"/>
      <c r="D732" s="92"/>
      <c r="E732" s="92"/>
      <c r="F732" s="92"/>
      <c r="G732" s="9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  <c r="U732" s="92"/>
      <c r="V732" s="92"/>
      <c r="W732" s="92"/>
      <c r="X732" s="92"/>
      <c r="Y732" s="92"/>
      <c r="Z732" s="92"/>
      <c r="AA732" s="92"/>
      <c r="AB732" s="92"/>
      <c r="AC732" s="92"/>
      <c r="AD732" s="92"/>
    </row>
    <row r="733" spans="1:30">
      <c r="A733" s="92"/>
      <c r="B733" s="92"/>
      <c r="C733" s="92"/>
      <c r="D733" s="92"/>
      <c r="E733" s="92"/>
      <c r="F733" s="92"/>
      <c r="G733" s="9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  <c r="U733" s="92"/>
      <c r="V733" s="92"/>
      <c r="W733" s="92"/>
      <c r="X733" s="92"/>
      <c r="Y733" s="92"/>
      <c r="Z733" s="92"/>
      <c r="AA733" s="92"/>
      <c r="AB733" s="92"/>
      <c r="AC733" s="92"/>
      <c r="AD733" s="92"/>
    </row>
    <row r="734" spans="1:30">
      <c r="A734" s="92"/>
      <c r="B734" s="92"/>
      <c r="C734" s="92"/>
      <c r="D734" s="92"/>
      <c r="E734" s="92"/>
      <c r="F734" s="92"/>
      <c r="G734" s="9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  <c r="U734" s="92"/>
      <c r="V734" s="92"/>
      <c r="W734" s="92"/>
      <c r="X734" s="92"/>
      <c r="Y734" s="92"/>
      <c r="Z734" s="92"/>
      <c r="AA734" s="92"/>
      <c r="AB734" s="92"/>
      <c r="AC734" s="92"/>
      <c r="AD734" s="92"/>
    </row>
    <row r="735" spans="1:30">
      <c r="A735" s="92"/>
      <c r="B735" s="92"/>
      <c r="C735" s="92"/>
      <c r="D735" s="92"/>
      <c r="E735" s="92"/>
      <c r="F735" s="92"/>
      <c r="G735" s="9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  <c r="U735" s="92"/>
      <c r="V735" s="92"/>
      <c r="W735" s="92"/>
      <c r="X735" s="92"/>
      <c r="Y735" s="92"/>
      <c r="Z735" s="92"/>
      <c r="AA735" s="92"/>
      <c r="AB735" s="92"/>
      <c r="AC735" s="92"/>
      <c r="AD735" s="92"/>
    </row>
    <row r="736" spans="1:30">
      <c r="A736" s="92"/>
      <c r="B736" s="92"/>
      <c r="C736" s="92"/>
      <c r="D736" s="92"/>
      <c r="E736" s="92"/>
      <c r="F736" s="92"/>
      <c r="G736" s="9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  <c r="U736" s="92"/>
      <c r="V736" s="92"/>
      <c r="W736" s="92"/>
      <c r="X736" s="92"/>
      <c r="Y736" s="92"/>
      <c r="Z736" s="92"/>
      <c r="AA736" s="92"/>
      <c r="AB736" s="92"/>
      <c r="AC736" s="92"/>
      <c r="AD736" s="92"/>
    </row>
    <row r="737" spans="1:30">
      <c r="A737" s="92"/>
      <c r="B737" s="92"/>
      <c r="C737" s="92"/>
      <c r="D737" s="92"/>
      <c r="E737" s="92"/>
      <c r="F737" s="92"/>
      <c r="G737" s="9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  <c r="U737" s="92"/>
      <c r="V737" s="92"/>
      <c r="W737" s="92"/>
      <c r="X737" s="92"/>
      <c r="Y737" s="92"/>
      <c r="Z737" s="92"/>
      <c r="AA737" s="92"/>
      <c r="AB737" s="92"/>
      <c r="AC737" s="92"/>
      <c r="AD737" s="92"/>
    </row>
    <row r="738" spans="1:30">
      <c r="A738" s="92"/>
      <c r="B738" s="92"/>
      <c r="C738" s="92"/>
      <c r="D738" s="92"/>
      <c r="E738" s="92"/>
      <c r="F738" s="92"/>
      <c r="G738" s="9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  <c r="U738" s="92"/>
      <c r="V738" s="92"/>
      <c r="W738" s="92"/>
      <c r="X738" s="92"/>
      <c r="Y738" s="92"/>
      <c r="Z738" s="92"/>
      <c r="AA738" s="92"/>
      <c r="AB738" s="92"/>
      <c r="AC738" s="92"/>
      <c r="AD738" s="92"/>
    </row>
    <row r="739" spans="1:30">
      <c r="A739" s="92"/>
      <c r="B739" s="92"/>
      <c r="C739" s="92"/>
      <c r="D739" s="92"/>
      <c r="E739" s="92"/>
      <c r="F739" s="92"/>
      <c r="G739" s="9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  <c r="U739" s="92"/>
      <c r="V739" s="92"/>
      <c r="W739" s="92"/>
      <c r="X739" s="92"/>
      <c r="Y739" s="92"/>
      <c r="Z739" s="92"/>
      <c r="AA739" s="92"/>
      <c r="AB739" s="92"/>
      <c r="AC739" s="92"/>
      <c r="AD739" s="92"/>
    </row>
    <row r="740" spans="1:30">
      <c r="A740" s="92"/>
      <c r="B740" s="92"/>
      <c r="C740" s="92"/>
      <c r="D740" s="92"/>
      <c r="E740" s="92"/>
      <c r="F740" s="92"/>
      <c r="G740" s="9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  <c r="U740" s="92"/>
      <c r="V740" s="92"/>
      <c r="W740" s="92"/>
      <c r="X740" s="92"/>
      <c r="Y740" s="92"/>
      <c r="Z740" s="92"/>
      <c r="AA740" s="92"/>
      <c r="AB740" s="92"/>
      <c r="AC740" s="92"/>
      <c r="AD740" s="92"/>
    </row>
    <row r="741" spans="1:30">
      <c r="A741" s="92"/>
      <c r="B741" s="92"/>
      <c r="C741" s="92"/>
      <c r="D741" s="92"/>
      <c r="E741" s="92"/>
      <c r="F741" s="92"/>
      <c r="G741" s="9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  <c r="U741" s="92"/>
      <c r="V741" s="92"/>
      <c r="W741" s="92"/>
      <c r="X741" s="92"/>
      <c r="Y741" s="92"/>
      <c r="Z741" s="92"/>
      <c r="AA741" s="92"/>
      <c r="AB741" s="92"/>
      <c r="AC741" s="92"/>
      <c r="AD741" s="92"/>
    </row>
    <row r="742" spans="1:30">
      <c r="A742" s="92"/>
      <c r="B742" s="92"/>
      <c r="C742" s="92"/>
      <c r="D742" s="92"/>
      <c r="E742" s="92"/>
      <c r="F742" s="92"/>
      <c r="G742" s="9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  <c r="U742" s="92"/>
      <c r="V742" s="92"/>
      <c r="W742" s="92"/>
      <c r="X742" s="92"/>
      <c r="Y742" s="92"/>
      <c r="Z742" s="92"/>
      <c r="AA742" s="92"/>
      <c r="AB742" s="92"/>
      <c r="AC742" s="92"/>
      <c r="AD742" s="92"/>
    </row>
    <row r="743" spans="1:30">
      <c r="A743" s="92"/>
      <c r="B743" s="92"/>
      <c r="C743" s="92"/>
      <c r="D743" s="92"/>
      <c r="E743" s="92"/>
      <c r="F743" s="92"/>
      <c r="G743" s="92"/>
      <c r="H743" s="92"/>
      <c r="I743" s="92"/>
      <c r="J743" s="92"/>
      <c r="K743" s="92"/>
      <c r="L743" s="92"/>
      <c r="M743" s="92"/>
      <c r="N743" s="92"/>
      <c r="O743" s="92"/>
      <c r="P743" s="92"/>
      <c r="Q743" s="92"/>
      <c r="R743" s="92"/>
      <c r="S743" s="92"/>
      <c r="T743" s="92"/>
      <c r="U743" s="92"/>
      <c r="V743" s="92"/>
      <c r="W743" s="92"/>
      <c r="X743" s="92"/>
      <c r="Y743" s="92"/>
      <c r="Z743" s="92"/>
      <c r="AA743" s="92"/>
      <c r="AB743" s="92"/>
      <c r="AC743" s="92"/>
      <c r="AD743" s="92"/>
    </row>
    <row r="744" spans="1:30">
      <c r="A744" s="92"/>
      <c r="B744" s="92"/>
      <c r="C744" s="92"/>
      <c r="D744" s="92"/>
      <c r="E744" s="92"/>
      <c r="F744" s="92"/>
      <c r="G744" s="92"/>
      <c r="H744" s="92"/>
      <c r="I744" s="92"/>
      <c r="J744" s="92"/>
      <c r="K744" s="92"/>
      <c r="L744" s="92"/>
      <c r="M744" s="92"/>
      <c r="N744" s="92"/>
      <c r="O744" s="92"/>
      <c r="P744" s="92"/>
      <c r="Q744" s="92"/>
      <c r="R744" s="92"/>
      <c r="S744" s="92"/>
      <c r="T744" s="92"/>
      <c r="U744" s="92"/>
      <c r="V744" s="92"/>
      <c r="W744" s="92"/>
      <c r="X744" s="92"/>
      <c r="Y744" s="92"/>
      <c r="Z744" s="92"/>
      <c r="AA744" s="92"/>
      <c r="AB744" s="92"/>
      <c r="AC744" s="92"/>
      <c r="AD744" s="92"/>
    </row>
    <row r="745" spans="1:30">
      <c r="A745" s="92"/>
      <c r="B745" s="92"/>
      <c r="C745" s="92"/>
      <c r="D745" s="92"/>
      <c r="E745" s="92"/>
      <c r="F745" s="92"/>
      <c r="G745" s="92"/>
      <c r="H745" s="92"/>
      <c r="I745" s="92"/>
      <c r="J745" s="92"/>
      <c r="K745" s="92"/>
      <c r="L745" s="92"/>
      <c r="M745" s="92"/>
      <c r="N745" s="92"/>
      <c r="O745" s="92"/>
      <c r="P745" s="92"/>
      <c r="Q745" s="92"/>
      <c r="R745" s="92"/>
      <c r="S745" s="92"/>
      <c r="T745" s="92"/>
      <c r="U745" s="92"/>
      <c r="V745" s="92"/>
      <c r="W745" s="92"/>
      <c r="X745" s="92"/>
      <c r="Y745" s="92"/>
      <c r="Z745" s="92"/>
      <c r="AA745" s="92"/>
      <c r="AB745" s="92"/>
      <c r="AC745" s="92"/>
      <c r="AD745" s="92"/>
    </row>
    <row r="746" spans="1:30">
      <c r="A746" s="92"/>
      <c r="B746" s="92"/>
      <c r="C746" s="92"/>
      <c r="D746" s="92"/>
      <c r="E746" s="92"/>
      <c r="F746" s="92"/>
      <c r="G746" s="92"/>
      <c r="H746" s="92"/>
      <c r="I746" s="92"/>
      <c r="J746" s="92"/>
      <c r="K746" s="92"/>
      <c r="L746" s="92"/>
      <c r="M746" s="92"/>
      <c r="N746" s="92"/>
      <c r="O746" s="92"/>
      <c r="P746" s="92"/>
      <c r="Q746" s="92"/>
      <c r="R746" s="92"/>
      <c r="S746" s="92"/>
      <c r="T746" s="92"/>
      <c r="U746" s="92"/>
      <c r="V746" s="92"/>
      <c r="W746" s="92"/>
      <c r="X746" s="92"/>
      <c r="Y746" s="92"/>
      <c r="Z746" s="92"/>
      <c r="AA746" s="92"/>
      <c r="AB746" s="92"/>
      <c r="AC746" s="92"/>
      <c r="AD746" s="92"/>
    </row>
    <row r="747" spans="1:30">
      <c r="A747" s="92"/>
      <c r="B747" s="92"/>
      <c r="C747" s="92"/>
      <c r="D747" s="92"/>
      <c r="E747" s="92"/>
      <c r="F747" s="92"/>
      <c r="G747" s="92"/>
      <c r="H747" s="92"/>
      <c r="I747" s="92"/>
      <c r="J747" s="92"/>
      <c r="K747" s="92"/>
      <c r="L747" s="92"/>
      <c r="M747" s="92"/>
      <c r="N747" s="92"/>
      <c r="O747" s="92"/>
      <c r="P747" s="92"/>
      <c r="Q747" s="92"/>
      <c r="R747" s="92"/>
      <c r="S747" s="92"/>
      <c r="T747" s="92"/>
      <c r="U747" s="92"/>
      <c r="V747" s="92"/>
      <c r="W747" s="92"/>
      <c r="X747" s="92"/>
      <c r="Y747" s="92"/>
      <c r="Z747" s="92"/>
      <c r="AA747" s="92"/>
      <c r="AB747" s="92"/>
      <c r="AC747" s="92"/>
      <c r="AD747" s="92"/>
    </row>
    <row r="748" spans="1:30">
      <c r="A748" s="92"/>
      <c r="B748" s="92"/>
      <c r="C748" s="92"/>
      <c r="D748" s="92"/>
      <c r="E748" s="92"/>
      <c r="F748" s="92"/>
      <c r="G748" s="92"/>
      <c r="H748" s="92"/>
      <c r="I748" s="92"/>
      <c r="J748" s="92"/>
      <c r="K748" s="92"/>
      <c r="L748" s="92"/>
      <c r="M748" s="92"/>
      <c r="N748" s="92"/>
      <c r="O748" s="92"/>
      <c r="P748" s="92"/>
      <c r="Q748" s="92"/>
      <c r="R748" s="92"/>
      <c r="S748" s="92"/>
      <c r="T748" s="92"/>
      <c r="U748" s="92"/>
      <c r="V748" s="92"/>
      <c r="W748" s="92"/>
      <c r="X748" s="92"/>
      <c r="Y748" s="92"/>
      <c r="Z748" s="92"/>
      <c r="AA748" s="92"/>
      <c r="AB748" s="92"/>
      <c r="AC748" s="92"/>
      <c r="AD748" s="92"/>
    </row>
    <row r="749" spans="1:30">
      <c r="A749" s="92"/>
      <c r="B749" s="92"/>
      <c r="C749" s="92"/>
      <c r="D749" s="92"/>
      <c r="E749" s="92"/>
      <c r="F749" s="92"/>
      <c r="G749" s="92"/>
      <c r="H749" s="92"/>
      <c r="I749" s="92"/>
      <c r="J749" s="92"/>
      <c r="K749" s="92"/>
      <c r="L749" s="92"/>
      <c r="M749" s="92"/>
      <c r="N749" s="92"/>
      <c r="O749" s="92"/>
      <c r="P749" s="92"/>
      <c r="Q749" s="92"/>
      <c r="R749" s="92"/>
      <c r="S749" s="92"/>
      <c r="T749" s="92"/>
      <c r="U749" s="92"/>
      <c r="V749" s="92"/>
      <c r="W749" s="92"/>
      <c r="X749" s="92"/>
      <c r="Y749" s="92"/>
      <c r="Z749" s="92"/>
      <c r="AA749" s="92"/>
      <c r="AB749" s="92"/>
      <c r="AC749" s="92"/>
      <c r="AD749" s="92"/>
    </row>
    <row r="750" spans="1:30">
      <c r="A750" s="92"/>
      <c r="B750" s="92"/>
      <c r="C750" s="92"/>
      <c r="D750" s="92"/>
      <c r="E750" s="92"/>
      <c r="F750" s="92"/>
      <c r="G750" s="92"/>
      <c r="H750" s="92"/>
      <c r="I750" s="92"/>
      <c r="J750" s="92"/>
      <c r="K750" s="92"/>
      <c r="L750" s="92"/>
      <c r="M750" s="92"/>
      <c r="N750" s="92"/>
      <c r="O750" s="92"/>
      <c r="P750" s="92"/>
      <c r="Q750" s="92"/>
      <c r="R750" s="92"/>
      <c r="S750" s="92"/>
      <c r="T750" s="92"/>
      <c r="U750" s="92"/>
      <c r="V750" s="92"/>
      <c r="W750" s="92"/>
      <c r="X750" s="92"/>
      <c r="Y750" s="92"/>
      <c r="Z750" s="92"/>
      <c r="AA750" s="92"/>
      <c r="AB750" s="92"/>
      <c r="AC750" s="92"/>
      <c r="AD750" s="92"/>
    </row>
    <row r="751" spans="1:30">
      <c r="A751" s="92"/>
      <c r="B751" s="92"/>
      <c r="C751" s="92"/>
      <c r="D751" s="92"/>
      <c r="E751" s="92"/>
      <c r="F751" s="92"/>
      <c r="G751" s="92"/>
      <c r="H751" s="92"/>
      <c r="I751" s="92"/>
      <c r="J751" s="92"/>
      <c r="K751" s="92"/>
      <c r="L751" s="92"/>
      <c r="M751" s="92"/>
      <c r="N751" s="92"/>
      <c r="O751" s="92"/>
      <c r="P751" s="92"/>
      <c r="Q751" s="92"/>
      <c r="R751" s="92"/>
      <c r="S751" s="92"/>
      <c r="T751" s="92"/>
      <c r="U751" s="92"/>
      <c r="V751" s="92"/>
      <c r="W751" s="92"/>
      <c r="X751" s="92"/>
      <c r="Y751" s="92"/>
      <c r="Z751" s="92"/>
      <c r="AA751" s="92"/>
      <c r="AB751" s="92"/>
      <c r="AC751" s="92"/>
      <c r="AD751" s="92"/>
    </row>
    <row r="752" spans="1:30">
      <c r="A752" s="92"/>
      <c r="B752" s="92"/>
      <c r="C752" s="92"/>
      <c r="D752" s="92"/>
      <c r="E752" s="92"/>
      <c r="F752" s="92"/>
      <c r="G752" s="92"/>
      <c r="H752" s="92"/>
      <c r="I752" s="92"/>
      <c r="J752" s="92"/>
      <c r="K752" s="92"/>
      <c r="L752" s="92"/>
      <c r="M752" s="92"/>
      <c r="N752" s="92"/>
      <c r="O752" s="92"/>
      <c r="P752" s="92"/>
      <c r="Q752" s="92"/>
      <c r="R752" s="92"/>
      <c r="S752" s="92"/>
      <c r="T752" s="92"/>
      <c r="U752" s="92"/>
      <c r="V752" s="92"/>
      <c r="W752" s="92"/>
      <c r="X752" s="92"/>
      <c r="Y752" s="92"/>
      <c r="Z752" s="92"/>
      <c r="AA752" s="92"/>
      <c r="AB752" s="92"/>
      <c r="AC752" s="92"/>
      <c r="AD752" s="92"/>
    </row>
    <row r="753" spans="1:30">
      <c r="A753" s="92"/>
      <c r="B753" s="92"/>
      <c r="C753" s="92"/>
      <c r="D753" s="92"/>
      <c r="E753" s="92"/>
      <c r="F753" s="92"/>
      <c r="G753" s="92"/>
      <c r="H753" s="92"/>
      <c r="I753" s="92"/>
      <c r="J753" s="92"/>
      <c r="K753" s="92"/>
      <c r="L753" s="92"/>
      <c r="M753" s="92"/>
      <c r="N753" s="92"/>
      <c r="O753" s="92"/>
      <c r="P753" s="92"/>
      <c r="Q753" s="92"/>
      <c r="R753" s="92"/>
      <c r="S753" s="92"/>
      <c r="T753" s="92"/>
      <c r="U753" s="92"/>
      <c r="V753" s="92"/>
      <c r="W753" s="92"/>
      <c r="X753" s="92"/>
      <c r="Y753" s="92"/>
      <c r="Z753" s="92"/>
      <c r="AA753" s="92"/>
      <c r="AB753" s="92"/>
      <c r="AC753" s="92"/>
      <c r="AD753" s="92"/>
    </row>
    <row r="754" spans="1:30">
      <c r="A754" s="92"/>
      <c r="B754" s="92"/>
      <c r="C754" s="92"/>
      <c r="D754" s="92"/>
      <c r="E754" s="92"/>
      <c r="F754" s="92"/>
      <c r="G754" s="92"/>
      <c r="H754" s="92"/>
      <c r="I754" s="92"/>
      <c r="J754" s="92"/>
      <c r="K754" s="92"/>
      <c r="L754" s="92"/>
      <c r="M754" s="92"/>
      <c r="N754" s="92"/>
      <c r="O754" s="92"/>
      <c r="P754" s="92"/>
      <c r="Q754" s="92"/>
      <c r="R754" s="92"/>
      <c r="S754" s="92"/>
      <c r="T754" s="92"/>
      <c r="U754" s="92"/>
      <c r="V754" s="92"/>
      <c r="W754" s="92"/>
      <c r="X754" s="92"/>
      <c r="Y754" s="92"/>
      <c r="Z754" s="92"/>
      <c r="AA754" s="92"/>
      <c r="AB754" s="92"/>
      <c r="AC754" s="92"/>
      <c r="AD754" s="92"/>
    </row>
    <row r="755" spans="1:30">
      <c r="A755" s="92"/>
      <c r="B755" s="92"/>
      <c r="C755" s="92"/>
      <c r="D755" s="92"/>
      <c r="E755" s="92"/>
      <c r="F755" s="92"/>
      <c r="G755" s="92"/>
      <c r="H755" s="92"/>
      <c r="I755" s="92"/>
      <c r="J755" s="92"/>
      <c r="K755" s="92"/>
      <c r="L755" s="92"/>
      <c r="M755" s="92"/>
      <c r="N755" s="92"/>
      <c r="O755" s="92"/>
      <c r="P755" s="92"/>
      <c r="Q755" s="92"/>
      <c r="R755" s="92"/>
      <c r="S755" s="92"/>
      <c r="T755" s="92"/>
      <c r="U755" s="92"/>
      <c r="V755" s="92"/>
      <c r="W755" s="92"/>
      <c r="X755" s="92"/>
      <c r="Y755" s="92"/>
      <c r="Z755" s="92"/>
      <c r="AA755" s="92"/>
      <c r="AB755" s="92"/>
      <c r="AC755" s="92"/>
      <c r="AD755" s="92"/>
    </row>
    <row r="756" spans="1:30">
      <c r="A756" s="92"/>
      <c r="B756" s="92"/>
      <c r="C756" s="92"/>
      <c r="D756" s="92"/>
      <c r="E756" s="92"/>
      <c r="F756" s="92"/>
      <c r="G756" s="92"/>
      <c r="H756" s="92"/>
      <c r="I756" s="92"/>
      <c r="J756" s="92"/>
      <c r="K756" s="92"/>
      <c r="L756" s="92"/>
      <c r="M756" s="92"/>
      <c r="N756" s="92"/>
      <c r="O756" s="92"/>
      <c r="P756" s="92"/>
      <c r="Q756" s="92"/>
      <c r="R756" s="92"/>
      <c r="S756" s="92"/>
      <c r="T756" s="92"/>
      <c r="U756" s="92"/>
      <c r="V756" s="92"/>
      <c r="W756" s="92"/>
      <c r="X756" s="92"/>
      <c r="Y756" s="92"/>
      <c r="Z756" s="92"/>
      <c r="AA756" s="92"/>
      <c r="AB756" s="92"/>
      <c r="AC756" s="92"/>
      <c r="AD756" s="92"/>
    </row>
    <row r="757" spans="1:30">
      <c r="A757" s="92"/>
      <c r="B757" s="92"/>
      <c r="C757" s="92"/>
      <c r="D757" s="92"/>
      <c r="E757" s="92"/>
      <c r="F757" s="92"/>
      <c r="G757" s="92"/>
      <c r="H757" s="92"/>
      <c r="I757" s="92"/>
      <c r="J757" s="92"/>
      <c r="K757" s="92"/>
      <c r="L757" s="92"/>
      <c r="M757" s="92"/>
      <c r="N757" s="92"/>
      <c r="O757" s="92"/>
      <c r="P757" s="92"/>
      <c r="Q757" s="92"/>
      <c r="R757" s="92"/>
      <c r="S757" s="92"/>
      <c r="T757" s="92"/>
      <c r="U757" s="92"/>
      <c r="V757" s="92"/>
      <c r="W757" s="92"/>
      <c r="X757" s="92"/>
      <c r="Y757" s="92"/>
      <c r="Z757" s="92"/>
      <c r="AA757" s="92"/>
      <c r="AB757" s="92"/>
      <c r="AC757" s="92"/>
      <c r="AD757" s="92"/>
    </row>
    <row r="758" spans="1:30">
      <c r="A758" s="92"/>
      <c r="B758" s="92"/>
      <c r="C758" s="92"/>
      <c r="D758" s="92"/>
      <c r="E758" s="92"/>
      <c r="F758" s="92"/>
      <c r="G758" s="92"/>
      <c r="H758" s="92"/>
      <c r="I758" s="92"/>
      <c r="J758" s="92"/>
      <c r="K758" s="92"/>
      <c r="L758" s="92"/>
      <c r="M758" s="92"/>
      <c r="N758" s="92"/>
      <c r="O758" s="92"/>
      <c r="P758" s="92"/>
      <c r="Q758" s="92"/>
      <c r="R758" s="92"/>
      <c r="S758" s="92"/>
      <c r="T758" s="92"/>
      <c r="U758" s="92"/>
      <c r="V758" s="92"/>
      <c r="W758" s="92"/>
      <c r="X758" s="92"/>
      <c r="Y758" s="92"/>
      <c r="Z758" s="92"/>
      <c r="AA758" s="92"/>
      <c r="AB758" s="92"/>
      <c r="AC758" s="92"/>
      <c r="AD758" s="92"/>
    </row>
    <row r="759" spans="1:30">
      <c r="A759" s="92"/>
      <c r="B759" s="92"/>
      <c r="C759" s="92"/>
      <c r="D759" s="92"/>
      <c r="E759" s="92"/>
      <c r="F759" s="92"/>
      <c r="G759" s="92"/>
      <c r="H759" s="92"/>
      <c r="I759" s="92"/>
      <c r="J759" s="92"/>
      <c r="K759" s="92"/>
      <c r="L759" s="92"/>
      <c r="M759" s="92"/>
      <c r="N759" s="92"/>
      <c r="O759" s="92"/>
      <c r="P759" s="92"/>
      <c r="Q759" s="92"/>
      <c r="R759" s="92"/>
      <c r="S759" s="92"/>
      <c r="T759" s="92"/>
      <c r="U759" s="92"/>
      <c r="V759" s="92"/>
      <c r="W759" s="92"/>
      <c r="X759" s="92"/>
      <c r="Y759" s="92"/>
      <c r="Z759" s="92"/>
      <c r="AA759" s="92"/>
      <c r="AB759" s="92"/>
      <c r="AC759" s="92"/>
      <c r="AD759" s="92"/>
    </row>
    <row r="760" spans="1:30">
      <c r="A760" s="92"/>
      <c r="B760" s="92"/>
      <c r="C760" s="92"/>
      <c r="D760" s="92"/>
      <c r="E760" s="92"/>
      <c r="F760" s="92"/>
      <c r="G760" s="92"/>
      <c r="H760" s="92"/>
      <c r="I760" s="92"/>
      <c r="J760" s="92"/>
      <c r="K760" s="92"/>
      <c r="L760" s="92"/>
      <c r="M760" s="92"/>
      <c r="N760" s="92"/>
      <c r="O760" s="92"/>
      <c r="P760" s="92"/>
      <c r="Q760" s="92"/>
      <c r="R760" s="92"/>
      <c r="S760" s="92"/>
      <c r="T760" s="92"/>
      <c r="U760" s="92"/>
      <c r="V760" s="92"/>
      <c r="W760" s="92"/>
      <c r="X760" s="92"/>
      <c r="Y760" s="92"/>
      <c r="Z760" s="92"/>
      <c r="AA760" s="92"/>
      <c r="AB760" s="92"/>
      <c r="AC760" s="92"/>
      <c r="AD760" s="92"/>
    </row>
    <row r="761" spans="1:30">
      <c r="A761" s="92"/>
      <c r="B761" s="92"/>
      <c r="C761" s="92"/>
      <c r="D761" s="92"/>
      <c r="E761" s="92"/>
      <c r="F761" s="92"/>
      <c r="G761" s="92"/>
      <c r="H761" s="92"/>
      <c r="I761" s="92"/>
      <c r="J761" s="92"/>
      <c r="K761" s="92"/>
      <c r="L761" s="92"/>
      <c r="M761" s="92"/>
      <c r="N761" s="92"/>
      <c r="O761" s="92"/>
      <c r="P761" s="92"/>
      <c r="Q761" s="92"/>
      <c r="R761" s="92"/>
      <c r="S761" s="92"/>
      <c r="T761" s="92"/>
      <c r="U761" s="92"/>
      <c r="V761" s="92"/>
      <c r="W761" s="92"/>
      <c r="X761" s="92"/>
      <c r="Y761" s="92"/>
      <c r="Z761" s="92"/>
      <c r="AA761" s="92"/>
      <c r="AB761" s="92"/>
      <c r="AC761" s="92"/>
      <c r="AD761" s="92"/>
    </row>
    <row r="762" spans="1:30">
      <c r="A762" s="92"/>
      <c r="B762" s="92"/>
      <c r="C762" s="92"/>
      <c r="D762" s="92"/>
      <c r="E762" s="92"/>
      <c r="F762" s="92"/>
      <c r="G762" s="92"/>
      <c r="H762" s="92"/>
      <c r="I762" s="92"/>
      <c r="J762" s="92"/>
      <c r="K762" s="92"/>
      <c r="L762" s="92"/>
      <c r="M762" s="92"/>
      <c r="N762" s="92"/>
      <c r="O762" s="92"/>
      <c r="P762" s="92"/>
      <c r="Q762" s="92"/>
      <c r="R762" s="92"/>
      <c r="S762" s="92"/>
      <c r="T762" s="92"/>
      <c r="U762" s="92"/>
      <c r="V762" s="92"/>
      <c r="W762" s="92"/>
      <c r="X762" s="92"/>
      <c r="Y762" s="92"/>
      <c r="Z762" s="92"/>
      <c r="AA762" s="92"/>
      <c r="AB762" s="92"/>
      <c r="AC762" s="92"/>
      <c r="AD762" s="92"/>
    </row>
    <row r="763" spans="1:30">
      <c r="A763" s="92"/>
      <c r="B763" s="92"/>
      <c r="C763" s="92"/>
      <c r="D763" s="92"/>
      <c r="E763" s="92"/>
      <c r="F763" s="92"/>
      <c r="G763" s="92"/>
      <c r="H763" s="92"/>
      <c r="I763" s="92"/>
      <c r="J763" s="92"/>
      <c r="K763" s="92"/>
      <c r="L763" s="92"/>
      <c r="M763" s="92"/>
      <c r="N763" s="92"/>
      <c r="O763" s="92"/>
      <c r="P763" s="92"/>
      <c r="Q763" s="92"/>
      <c r="R763" s="92"/>
      <c r="S763" s="92"/>
      <c r="T763" s="92"/>
      <c r="U763" s="92"/>
      <c r="V763" s="92"/>
      <c r="W763" s="92"/>
      <c r="X763" s="92"/>
      <c r="Y763" s="92"/>
      <c r="Z763" s="92"/>
      <c r="AA763" s="92"/>
      <c r="AB763" s="92"/>
      <c r="AC763" s="92"/>
      <c r="AD763" s="92"/>
    </row>
    <row r="764" spans="1:30">
      <c r="A764" s="92"/>
      <c r="B764" s="92"/>
      <c r="C764" s="92"/>
      <c r="D764" s="92"/>
      <c r="E764" s="92"/>
      <c r="F764" s="92"/>
      <c r="G764" s="92"/>
      <c r="H764" s="92"/>
      <c r="I764" s="92"/>
      <c r="J764" s="92"/>
      <c r="K764" s="92"/>
      <c r="L764" s="92"/>
      <c r="M764" s="92"/>
      <c r="N764" s="92"/>
      <c r="O764" s="92"/>
      <c r="P764" s="92"/>
      <c r="Q764" s="92"/>
      <c r="R764" s="92"/>
      <c r="S764" s="92"/>
      <c r="T764" s="92"/>
      <c r="U764" s="92"/>
      <c r="V764" s="92"/>
      <c r="W764" s="92"/>
      <c r="X764" s="92"/>
      <c r="Y764" s="92"/>
      <c r="Z764" s="92"/>
      <c r="AA764" s="92"/>
      <c r="AB764" s="92"/>
      <c r="AC764" s="92"/>
      <c r="AD764" s="92"/>
    </row>
    <row r="765" spans="1:30">
      <c r="A765" s="92"/>
      <c r="B765" s="92"/>
      <c r="C765" s="92"/>
      <c r="D765" s="92"/>
      <c r="E765" s="92"/>
      <c r="F765" s="92"/>
      <c r="G765" s="92"/>
      <c r="H765" s="92"/>
      <c r="I765" s="92"/>
      <c r="J765" s="92"/>
      <c r="K765" s="92"/>
      <c r="L765" s="92"/>
      <c r="M765" s="92"/>
      <c r="N765" s="92"/>
      <c r="O765" s="92"/>
      <c r="P765" s="92"/>
      <c r="Q765" s="92"/>
      <c r="R765" s="92"/>
      <c r="S765" s="92"/>
      <c r="T765" s="92"/>
      <c r="U765" s="92"/>
      <c r="V765" s="92"/>
      <c r="W765" s="92"/>
      <c r="X765" s="92"/>
      <c r="Y765" s="92"/>
      <c r="Z765" s="92"/>
      <c r="AA765" s="92"/>
      <c r="AB765" s="92"/>
      <c r="AC765" s="92"/>
      <c r="AD765" s="92"/>
    </row>
    <row r="766" spans="1:30">
      <c r="A766" s="92"/>
      <c r="B766" s="92"/>
      <c r="C766" s="92"/>
      <c r="D766" s="92"/>
      <c r="E766" s="92"/>
      <c r="F766" s="92"/>
      <c r="G766" s="92"/>
      <c r="H766" s="92"/>
      <c r="I766" s="92"/>
      <c r="J766" s="92"/>
      <c r="K766" s="92"/>
      <c r="L766" s="92"/>
      <c r="M766" s="92"/>
      <c r="N766" s="92"/>
      <c r="O766" s="92"/>
      <c r="P766" s="92"/>
      <c r="Q766" s="92"/>
      <c r="R766" s="92"/>
      <c r="S766" s="92"/>
      <c r="T766" s="92"/>
      <c r="U766" s="92"/>
      <c r="V766" s="92"/>
      <c r="W766" s="92"/>
      <c r="X766" s="92"/>
      <c r="Y766" s="92"/>
      <c r="Z766" s="92"/>
      <c r="AA766" s="92"/>
      <c r="AB766" s="92"/>
      <c r="AC766" s="92"/>
      <c r="AD766" s="92"/>
    </row>
    <row r="767" spans="1:30">
      <c r="A767" s="92"/>
      <c r="B767" s="92"/>
      <c r="C767" s="92"/>
      <c r="D767" s="92"/>
      <c r="E767" s="92"/>
      <c r="F767" s="92"/>
      <c r="G767" s="92"/>
      <c r="H767" s="92"/>
      <c r="I767" s="92"/>
      <c r="J767" s="92"/>
      <c r="K767" s="92"/>
      <c r="L767" s="92"/>
      <c r="M767" s="92"/>
      <c r="N767" s="92"/>
      <c r="O767" s="92"/>
      <c r="P767" s="92"/>
      <c r="Q767" s="92"/>
      <c r="R767" s="92"/>
      <c r="S767" s="92"/>
      <c r="T767" s="92"/>
      <c r="U767" s="92"/>
      <c r="V767" s="92"/>
      <c r="W767" s="92"/>
      <c r="X767" s="92"/>
      <c r="Y767" s="92"/>
      <c r="Z767" s="92"/>
      <c r="AA767" s="92"/>
      <c r="AB767" s="92"/>
      <c r="AC767" s="92"/>
      <c r="AD767" s="92"/>
    </row>
    <row r="768" spans="1:30">
      <c r="A768" s="92"/>
      <c r="B768" s="92"/>
      <c r="C768" s="92"/>
      <c r="D768" s="92"/>
      <c r="E768" s="92"/>
      <c r="F768" s="92"/>
      <c r="G768" s="92"/>
      <c r="H768" s="92"/>
      <c r="I768" s="92"/>
      <c r="J768" s="92"/>
      <c r="K768" s="92"/>
      <c r="L768" s="92"/>
      <c r="M768" s="92"/>
      <c r="N768" s="92"/>
      <c r="O768" s="92"/>
      <c r="P768" s="92"/>
      <c r="Q768" s="92"/>
      <c r="R768" s="92"/>
      <c r="S768" s="92"/>
      <c r="T768" s="92"/>
      <c r="U768" s="92"/>
      <c r="V768" s="92"/>
      <c r="W768" s="92"/>
      <c r="X768" s="92"/>
      <c r="Y768" s="92"/>
      <c r="Z768" s="92"/>
      <c r="AA768" s="92"/>
      <c r="AB768" s="92"/>
      <c r="AC768" s="92"/>
      <c r="AD768" s="92"/>
    </row>
    <row r="769" spans="1:30">
      <c r="A769" s="92"/>
      <c r="B769" s="92"/>
      <c r="C769" s="92"/>
      <c r="D769" s="92"/>
      <c r="E769" s="92"/>
      <c r="F769" s="92"/>
      <c r="G769" s="92"/>
      <c r="H769" s="92"/>
      <c r="I769" s="92"/>
      <c r="J769" s="92"/>
      <c r="K769" s="92"/>
      <c r="L769" s="92"/>
      <c r="M769" s="92"/>
      <c r="N769" s="92"/>
      <c r="O769" s="92"/>
      <c r="P769" s="92"/>
      <c r="Q769" s="92"/>
      <c r="R769" s="92"/>
      <c r="S769" s="92"/>
      <c r="T769" s="92"/>
      <c r="U769" s="92"/>
      <c r="V769" s="92"/>
      <c r="W769" s="92"/>
      <c r="X769" s="92"/>
      <c r="Y769" s="92"/>
      <c r="Z769" s="92"/>
      <c r="AA769" s="92"/>
      <c r="AB769" s="92"/>
      <c r="AC769" s="92"/>
      <c r="AD769" s="92"/>
    </row>
    <row r="770" spans="1:30">
      <c r="A770" s="92"/>
      <c r="B770" s="92"/>
      <c r="C770" s="92"/>
      <c r="D770" s="92"/>
      <c r="E770" s="92"/>
      <c r="F770" s="92"/>
      <c r="G770" s="92"/>
      <c r="H770" s="92"/>
      <c r="I770" s="92"/>
      <c r="J770" s="92"/>
      <c r="K770" s="92"/>
      <c r="L770" s="92"/>
      <c r="M770" s="92"/>
      <c r="N770" s="92"/>
      <c r="O770" s="92"/>
      <c r="P770" s="92"/>
      <c r="Q770" s="92"/>
      <c r="R770" s="92"/>
      <c r="S770" s="92"/>
      <c r="T770" s="92"/>
      <c r="U770" s="92"/>
      <c r="V770" s="92"/>
      <c r="W770" s="92"/>
      <c r="X770" s="92"/>
      <c r="Y770" s="92"/>
      <c r="Z770" s="92"/>
      <c r="AA770" s="92"/>
      <c r="AB770" s="92"/>
      <c r="AC770" s="92"/>
      <c r="AD770" s="92"/>
    </row>
    <row r="771" spans="1:30">
      <c r="A771" s="92"/>
      <c r="B771" s="92"/>
      <c r="C771" s="92"/>
      <c r="D771" s="92"/>
      <c r="E771" s="92"/>
      <c r="F771" s="92"/>
      <c r="G771" s="92"/>
      <c r="H771" s="92"/>
      <c r="I771" s="92"/>
      <c r="J771" s="92"/>
      <c r="K771" s="92"/>
      <c r="L771" s="92"/>
      <c r="M771" s="92"/>
      <c r="N771" s="92"/>
      <c r="O771" s="92"/>
      <c r="P771" s="92"/>
      <c r="Q771" s="92"/>
      <c r="R771" s="92"/>
      <c r="S771" s="92"/>
      <c r="T771" s="92"/>
      <c r="U771" s="92"/>
      <c r="V771" s="92"/>
      <c r="W771" s="92"/>
      <c r="X771" s="92"/>
      <c r="Y771" s="92"/>
      <c r="Z771" s="92"/>
      <c r="AA771" s="92"/>
      <c r="AB771" s="92"/>
      <c r="AC771" s="92"/>
      <c r="AD771" s="92"/>
    </row>
    <row r="772" spans="1:30">
      <c r="A772" s="92"/>
      <c r="B772" s="92"/>
      <c r="C772" s="92"/>
      <c r="D772" s="92"/>
      <c r="E772" s="92"/>
      <c r="F772" s="92"/>
      <c r="G772" s="92"/>
      <c r="H772" s="92"/>
      <c r="I772" s="92"/>
      <c r="J772" s="92"/>
      <c r="K772" s="92"/>
      <c r="L772" s="92"/>
      <c r="M772" s="92"/>
      <c r="N772" s="92"/>
      <c r="O772" s="92"/>
      <c r="P772" s="92"/>
      <c r="Q772" s="92"/>
      <c r="R772" s="92"/>
      <c r="S772" s="92"/>
      <c r="T772" s="92"/>
      <c r="U772" s="92"/>
      <c r="V772" s="92"/>
      <c r="W772" s="92"/>
      <c r="X772" s="92"/>
      <c r="Y772" s="92"/>
      <c r="Z772" s="92"/>
      <c r="AA772" s="92"/>
      <c r="AB772" s="92"/>
      <c r="AC772" s="92"/>
      <c r="AD772" s="92"/>
    </row>
    <row r="773" spans="1:30">
      <c r="A773" s="92"/>
      <c r="B773" s="92"/>
      <c r="C773" s="92"/>
      <c r="D773" s="92"/>
      <c r="E773" s="92"/>
      <c r="F773" s="92"/>
      <c r="G773" s="92"/>
      <c r="H773" s="92"/>
      <c r="I773" s="92"/>
      <c r="J773" s="92"/>
      <c r="K773" s="92"/>
      <c r="L773" s="92"/>
      <c r="M773" s="92"/>
      <c r="N773" s="92"/>
      <c r="O773" s="92"/>
      <c r="P773" s="92"/>
      <c r="Q773" s="92"/>
      <c r="R773" s="92"/>
      <c r="S773" s="92"/>
      <c r="T773" s="92"/>
      <c r="U773" s="92"/>
      <c r="V773" s="92"/>
      <c r="W773" s="92"/>
      <c r="X773" s="92"/>
      <c r="Y773" s="92"/>
      <c r="Z773" s="92"/>
      <c r="AA773" s="92"/>
      <c r="AB773" s="92"/>
      <c r="AC773" s="92"/>
      <c r="AD773" s="92"/>
    </row>
    <row r="774" spans="1:30">
      <c r="A774" s="92"/>
      <c r="B774" s="92"/>
      <c r="C774" s="92"/>
      <c r="D774" s="92"/>
      <c r="E774" s="92"/>
      <c r="F774" s="92"/>
      <c r="G774" s="92"/>
      <c r="H774" s="92"/>
      <c r="I774" s="92"/>
      <c r="J774" s="92"/>
      <c r="K774" s="92"/>
      <c r="L774" s="92"/>
      <c r="M774" s="92"/>
      <c r="N774" s="92"/>
      <c r="O774" s="92"/>
      <c r="P774" s="92"/>
      <c r="Q774" s="92"/>
      <c r="R774" s="92"/>
      <c r="S774" s="92"/>
      <c r="T774" s="92"/>
      <c r="U774" s="92"/>
      <c r="V774" s="92"/>
      <c r="W774" s="92"/>
      <c r="X774" s="92"/>
      <c r="Y774" s="92"/>
      <c r="Z774" s="92"/>
      <c r="AA774" s="92"/>
      <c r="AB774" s="92"/>
      <c r="AC774" s="92"/>
      <c r="AD774" s="92"/>
    </row>
    <row r="775" spans="1:30">
      <c r="A775" s="92"/>
      <c r="B775" s="92"/>
      <c r="C775" s="92"/>
      <c r="D775" s="92"/>
      <c r="E775" s="92"/>
      <c r="F775" s="92"/>
      <c r="G775" s="92"/>
      <c r="H775" s="92"/>
      <c r="I775" s="92"/>
      <c r="J775" s="92"/>
      <c r="K775" s="92"/>
      <c r="L775" s="92"/>
      <c r="M775" s="92"/>
      <c r="N775" s="92"/>
      <c r="O775" s="92"/>
      <c r="P775" s="92"/>
      <c r="Q775" s="92"/>
      <c r="R775" s="92"/>
      <c r="S775" s="92"/>
      <c r="T775" s="92"/>
      <c r="U775" s="92"/>
      <c r="V775" s="92"/>
      <c r="W775" s="92"/>
      <c r="X775" s="92"/>
      <c r="Y775" s="92"/>
      <c r="Z775" s="92"/>
      <c r="AA775" s="92"/>
      <c r="AB775" s="92"/>
      <c r="AC775" s="92"/>
      <c r="AD775" s="92"/>
    </row>
    <row r="776" spans="1:30">
      <c r="A776" s="92"/>
      <c r="B776" s="92"/>
      <c r="C776" s="92"/>
      <c r="D776" s="92"/>
      <c r="E776" s="92"/>
      <c r="F776" s="92"/>
      <c r="G776" s="92"/>
      <c r="H776" s="92"/>
      <c r="I776" s="92"/>
      <c r="J776" s="92"/>
      <c r="K776" s="92"/>
      <c r="L776" s="92"/>
      <c r="M776" s="92"/>
      <c r="N776" s="92"/>
      <c r="O776" s="92"/>
      <c r="P776" s="92"/>
      <c r="Q776" s="92"/>
      <c r="R776" s="92"/>
      <c r="S776" s="92"/>
      <c r="T776" s="92"/>
      <c r="U776" s="92"/>
      <c r="V776" s="92"/>
      <c r="W776" s="92"/>
      <c r="X776" s="92"/>
      <c r="Y776" s="92"/>
      <c r="Z776" s="92"/>
      <c r="AA776" s="92"/>
      <c r="AB776" s="92"/>
      <c r="AC776" s="92"/>
      <c r="AD776" s="92"/>
    </row>
    <row r="777" spans="1:30">
      <c r="A777" s="92"/>
      <c r="B777" s="92"/>
      <c r="C777" s="92"/>
      <c r="D777" s="92"/>
      <c r="E777" s="92"/>
      <c r="F777" s="92"/>
      <c r="G777" s="92"/>
      <c r="H777" s="92"/>
      <c r="I777" s="92"/>
      <c r="J777" s="92"/>
      <c r="K777" s="92"/>
      <c r="L777" s="92"/>
      <c r="M777" s="92"/>
      <c r="N777" s="92"/>
      <c r="O777" s="92"/>
      <c r="P777" s="92"/>
      <c r="Q777" s="92"/>
      <c r="R777" s="92"/>
      <c r="S777" s="92"/>
      <c r="T777" s="92"/>
      <c r="U777" s="92"/>
      <c r="V777" s="92"/>
      <c r="W777" s="92"/>
      <c r="X777" s="92"/>
      <c r="Y777" s="92"/>
      <c r="Z777" s="92"/>
      <c r="AA777" s="92"/>
      <c r="AB777" s="92"/>
      <c r="AC777" s="92"/>
      <c r="AD777" s="92"/>
    </row>
    <row r="778" spans="1:30">
      <c r="A778" s="92"/>
      <c r="B778" s="92"/>
      <c r="C778" s="92"/>
      <c r="D778" s="92"/>
      <c r="E778" s="92"/>
      <c r="F778" s="92"/>
      <c r="G778" s="92"/>
      <c r="H778" s="92"/>
      <c r="I778" s="92"/>
      <c r="J778" s="92"/>
      <c r="K778" s="92"/>
      <c r="L778" s="92"/>
      <c r="M778" s="92"/>
      <c r="N778" s="92"/>
      <c r="O778" s="92"/>
      <c r="P778" s="92"/>
      <c r="Q778" s="92"/>
      <c r="R778" s="92"/>
      <c r="S778" s="92"/>
      <c r="T778" s="92"/>
      <c r="U778" s="92"/>
      <c r="V778" s="92"/>
      <c r="W778" s="92"/>
      <c r="X778" s="92"/>
      <c r="Y778" s="92"/>
      <c r="Z778" s="92"/>
      <c r="AA778" s="92"/>
      <c r="AB778" s="92"/>
      <c r="AC778" s="92"/>
      <c r="AD778" s="92"/>
    </row>
    <row r="779" spans="1:30">
      <c r="A779" s="92"/>
      <c r="B779" s="92"/>
      <c r="C779" s="92"/>
      <c r="D779" s="92"/>
      <c r="E779" s="92"/>
      <c r="F779" s="92"/>
      <c r="G779" s="92"/>
      <c r="H779" s="92"/>
      <c r="I779" s="92"/>
      <c r="J779" s="92"/>
      <c r="K779" s="92"/>
      <c r="L779" s="92"/>
      <c r="M779" s="92"/>
      <c r="N779" s="92"/>
      <c r="O779" s="92"/>
      <c r="P779" s="92"/>
      <c r="Q779" s="92"/>
      <c r="R779" s="92"/>
      <c r="S779" s="92"/>
      <c r="T779" s="92"/>
      <c r="U779" s="92"/>
      <c r="V779" s="92"/>
      <c r="W779" s="92"/>
      <c r="X779" s="92"/>
      <c r="Y779" s="92"/>
      <c r="Z779" s="92"/>
      <c r="AA779" s="92"/>
      <c r="AB779" s="92"/>
      <c r="AC779" s="92"/>
      <c r="AD779" s="92"/>
    </row>
    <row r="780" spans="1:30">
      <c r="A780" s="92"/>
      <c r="B780" s="92"/>
      <c r="C780" s="92"/>
      <c r="D780" s="92"/>
      <c r="E780" s="92"/>
      <c r="F780" s="92"/>
      <c r="G780" s="92"/>
      <c r="H780" s="92"/>
      <c r="I780" s="92"/>
      <c r="J780" s="92"/>
      <c r="K780" s="92"/>
      <c r="L780" s="92"/>
      <c r="M780" s="92"/>
      <c r="N780" s="92"/>
      <c r="O780" s="92"/>
      <c r="P780" s="92"/>
      <c r="Q780" s="92"/>
      <c r="R780" s="92"/>
      <c r="S780" s="92"/>
      <c r="T780" s="92"/>
      <c r="U780" s="92"/>
      <c r="V780" s="92"/>
      <c r="W780" s="92"/>
      <c r="X780" s="92"/>
      <c r="Y780" s="92"/>
      <c r="Z780" s="92"/>
      <c r="AA780" s="92"/>
      <c r="AB780" s="92"/>
      <c r="AC780" s="92"/>
      <c r="AD780" s="92"/>
    </row>
    <row r="781" spans="1:30">
      <c r="A781" s="92"/>
      <c r="B781" s="92"/>
      <c r="C781" s="92"/>
      <c r="D781" s="92"/>
      <c r="E781" s="92"/>
      <c r="F781" s="92"/>
      <c r="G781" s="92"/>
      <c r="H781" s="92"/>
      <c r="I781" s="92"/>
      <c r="J781" s="92"/>
      <c r="K781" s="92"/>
      <c r="L781" s="92"/>
      <c r="M781" s="92"/>
      <c r="N781" s="92"/>
      <c r="O781" s="92"/>
      <c r="P781" s="92"/>
      <c r="Q781" s="92"/>
      <c r="R781" s="92"/>
      <c r="S781" s="92"/>
      <c r="T781" s="92"/>
      <c r="U781" s="92"/>
      <c r="V781" s="92"/>
      <c r="W781" s="92"/>
      <c r="X781" s="92"/>
      <c r="Y781" s="92"/>
      <c r="Z781" s="92"/>
      <c r="AA781" s="92"/>
      <c r="AB781" s="92"/>
      <c r="AC781" s="92"/>
      <c r="AD781" s="92"/>
    </row>
    <row r="782" spans="1:30">
      <c r="A782" s="92"/>
      <c r="B782" s="92"/>
      <c r="C782" s="92"/>
      <c r="D782" s="92"/>
      <c r="E782" s="92"/>
      <c r="F782" s="92"/>
      <c r="G782" s="92"/>
      <c r="H782" s="92"/>
      <c r="I782" s="92"/>
      <c r="J782" s="92"/>
      <c r="K782" s="92"/>
      <c r="L782" s="92"/>
      <c r="M782" s="92"/>
      <c r="N782" s="92"/>
      <c r="O782" s="92"/>
      <c r="P782" s="92"/>
      <c r="Q782" s="92"/>
      <c r="R782" s="92"/>
      <c r="S782" s="92"/>
      <c r="T782" s="92"/>
      <c r="U782" s="92"/>
      <c r="V782" s="92"/>
      <c r="W782" s="92"/>
      <c r="X782" s="92"/>
      <c r="Y782" s="92"/>
      <c r="Z782" s="92"/>
      <c r="AA782" s="92"/>
      <c r="AB782" s="92"/>
      <c r="AC782" s="92"/>
      <c r="AD782" s="92"/>
    </row>
    <row r="783" spans="1:30">
      <c r="A783" s="92"/>
      <c r="B783" s="92"/>
      <c r="C783" s="92"/>
      <c r="D783" s="92"/>
      <c r="E783" s="92"/>
      <c r="F783" s="92"/>
      <c r="G783" s="92"/>
      <c r="H783" s="92"/>
      <c r="I783" s="92"/>
      <c r="J783" s="92"/>
      <c r="K783" s="92"/>
      <c r="L783" s="92"/>
      <c r="M783" s="92"/>
      <c r="N783" s="92"/>
      <c r="O783" s="92"/>
      <c r="P783" s="92"/>
      <c r="Q783" s="92"/>
      <c r="R783" s="92"/>
      <c r="S783" s="92"/>
      <c r="T783" s="92"/>
      <c r="U783" s="92"/>
      <c r="V783" s="92"/>
      <c r="W783" s="92"/>
      <c r="X783" s="92"/>
      <c r="Y783" s="92"/>
      <c r="Z783" s="92"/>
      <c r="AA783" s="92"/>
      <c r="AB783" s="92"/>
      <c r="AC783" s="92"/>
      <c r="AD783" s="92"/>
    </row>
    <row r="784" spans="1:30">
      <c r="A784" s="92"/>
      <c r="B784" s="92"/>
      <c r="C784" s="92"/>
      <c r="D784" s="92"/>
      <c r="E784" s="92"/>
      <c r="F784" s="92"/>
      <c r="G784" s="92"/>
      <c r="H784" s="92"/>
      <c r="I784" s="92"/>
      <c r="J784" s="92"/>
      <c r="K784" s="92"/>
      <c r="L784" s="92"/>
      <c r="M784" s="92"/>
      <c r="N784" s="92"/>
      <c r="O784" s="92"/>
      <c r="P784" s="92"/>
      <c r="Q784" s="92"/>
      <c r="R784" s="92"/>
      <c r="S784" s="92"/>
      <c r="T784" s="92"/>
      <c r="U784" s="92"/>
      <c r="V784" s="92"/>
      <c r="W784" s="92"/>
      <c r="X784" s="92"/>
      <c r="Y784" s="92"/>
      <c r="Z784" s="92"/>
      <c r="AA784" s="92"/>
      <c r="AB784" s="92"/>
      <c r="AC784" s="92"/>
      <c r="AD784" s="92"/>
    </row>
    <row r="785" spans="1:30">
      <c r="A785" s="92"/>
      <c r="B785" s="92"/>
      <c r="C785" s="92"/>
      <c r="D785" s="92"/>
      <c r="E785" s="92"/>
      <c r="F785" s="92"/>
      <c r="G785" s="92"/>
      <c r="H785" s="92"/>
      <c r="I785" s="92"/>
      <c r="J785" s="92"/>
      <c r="K785" s="92"/>
      <c r="L785" s="92"/>
      <c r="M785" s="92"/>
      <c r="N785" s="92"/>
      <c r="O785" s="92"/>
      <c r="P785" s="92"/>
      <c r="Q785" s="92"/>
      <c r="R785" s="92"/>
      <c r="S785" s="92"/>
      <c r="T785" s="92"/>
      <c r="U785" s="92"/>
      <c r="V785" s="92"/>
      <c r="W785" s="92"/>
      <c r="X785" s="92"/>
      <c r="Y785" s="92"/>
      <c r="Z785" s="92"/>
      <c r="AA785" s="92"/>
      <c r="AB785" s="92"/>
      <c r="AC785" s="92"/>
      <c r="AD785" s="92"/>
    </row>
    <row r="786" spans="1:30">
      <c r="A786" s="92"/>
      <c r="B786" s="92"/>
      <c r="C786" s="92"/>
      <c r="D786" s="92"/>
      <c r="E786" s="92"/>
      <c r="F786" s="92"/>
      <c r="G786" s="92"/>
      <c r="H786" s="92"/>
      <c r="I786" s="92"/>
      <c r="J786" s="92"/>
      <c r="K786" s="92"/>
      <c r="L786" s="92"/>
      <c r="M786" s="92"/>
      <c r="N786" s="92"/>
      <c r="O786" s="92"/>
      <c r="P786" s="92"/>
      <c r="Q786" s="92"/>
      <c r="R786" s="92"/>
      <c r="S786" s="92"/>
      <c r="T786" s="92"/>
      <c r="U786" s="92"/>
      <c r="V786" s="92"/>
      <c r="W786" s="92"/>
      <c r="X786" s="92"/>
      <c r="Y786" s="92"/>
      <c r="Z786" s="92"/>
      <c r="AA786" s="92"/>
      <c r="AB786" s="92"/>
      <c r="AC786" s="92"/>
      <c r="AD786" s="92"/>
    </row>
    <row r="787" spans="1:30">
      <c r="A787" s="92"/>
      <c r="B787" s="92"/>
      <c r="C787" s="92"/>
      <c r="D787" s="92"/>
      <c r="E787" s="92"/>
      <c r="F787" s="92"/>
      <c r="G787" s="92"/>
      <c r="H787" s="92"/>
      <c r="I787" s="92"/>
      <c r="J787" s="92"/>
      <c r="K787" s="92"/>
      <c r="L787" s="92"/>
      <c r="M787" s="92"/>
      <c r="N787" s="92"/>
      <c r="O787" s="92"/>
      <c r="P787" s="92"/>
      <c r="Q787" s="92"/>
      <c r="R787" s="92"/>
      <c r="S787" s="92"/>
      <c r="T787" s="92"/>
      <c r="U787" s="92"/>
      <c r="V787" s="92"/>
      <c r="W787" s="92"/>
      <c r="X787" s="92"/>
      <c r="Y787" s="92"/>
      <c r="Z787" s="92"/>
      <c r="AA787" s="92"/>
      <c r="AB787" s="92"/>
      <c r="AC787" s="92"/>
      <c r="AD787" s="92"/>
    </row>
    <row r="788" spans="1:30">
      <c r="A788" s="92"/>
      <c r="B788" s="92"/>
      <c r="C788" s="92"/>
      <c r="D788" s="92"/>
      <c r="E788" s="92"/>
      <c r="F788" s="92"/>
      <c r="G788" s="92"/>
      <c r="H788" s="92"/>
      <c r="I788" s="92"/>
      <c r="J788" s="92"/>
      <c r="K788" s="92"/>
      <c r="L788" s="92"/>
      <c r="M788" s="92"/>
      <c r="N788" s="92"/>
      <c r="O788" s="92"/>
      <c r="P788" s="92"/>
      <c r="Q788" s="92"/>
      <c r="R788" s="92"/>
      <c r="S788" s="92"/>
      <c r="T788" s="92"/>
      <c r="U788" s="92"/>
      <c r="V788" s="92"/>
      <c r="W788" s="92"/>
      <c r="X788" s="92"/>
      <c r="Y788" s="92"/>
      <c r="Z788" s="92"/>
      <c r="AA788" s="92"/>
      <c r="AB788" s="92"/>
      <c r="AC788" s="92"/>
      <c r="AD788" s="92"/>
    </row>
    <row r="789" spans="1:30">
      <c r="A789" s="92"/>
      <c r="B789" s="92"/>
      <c r="C789" s="92"/>
      <c r="D789" s="92"/>
      <c r="E789" s="92"/>
      <c r="F789" s="92"/>
      <c r="G789" s="92"/>
      <c r="H789" s="92"/>
      <c r="I789" s="92"/>
      <c r="J789" s="92"/>
      <c r="K789" s="92"/>
      <c r="L789" s="92"/>
      <c r="M789" s="92"/>
      <c r="N789" s="92"/>
      <c r="O789" s="92"/>
      <c r="P789" s="92"/>
      <c r="Q789" s="92"/>
      <c r="R789" s="92"/>
      <c r="S789" s="92"/>
      <c r="T789" s="92"/>
      <c r="U789" s="92"/>
      <c r="V789" s="92"/>
      <c r="W789" s="92"/>
      <c r="X789" s="92"/>
      <c r="Y789" s="92"/>
      <c r="Z789" s="92"/>
      <c r="AA789" s="92"/>
      <c r="AB789" s="92"/>
      <c r="AC789" s="92"/>
      <c r="AD789" s="92"/>
    </row>
    <row r="790" spans="1:30">
      <c r="A790" s="92"/>
      <c r="B790" s="92"/>
      <c r="C790" s="92"/>
      <c r="D790" s="92"/>
      <c r="E790" s="92"/>
      <c r="F790" s="92"/>
      <c r="G790" s="92"/>
      <c r="H790" s="92"/>
      <c r="I790" s="92"/>
      <c r="J790" s="92"/>
      <c r="K790" s="92"/>
      <c r="L790" s="92"/>
      <c r="M790" s="92"/>
      <c r="N790" s="92"/>
      <c r="O790" s="92"/>
      <c r="P790" s="92"/>
      <c r="Q790" s="92"/>
      <c r="R790" s="92"/>
      <c r="S790" s="92"/>
      <c r="T790" s="92"/>
      <c r="U790" s="92"/>
      <c r="V790" s="92"/>
      <c r="W790" s="92"/>
      <c r="X790" s="92"/>
      <c r="Y790" s="92"/>
      <c r="Z790" s="92"/>
      <c r="AA790" s="92"/>
      <c r="AB790" s="92"/>
      <c r="AC790" s="92"/>
      <c r="AD790" s="92"/>
    </row>
    <row r="791" spans="1:30">
      <c r="A791" s="92"/>
      <c r="B791" s="92"/>
      <c r="C791" s="92"/>
      <c r="D791" s="92"/>
      <c r="E791" s="92"/>
      <c r="F791" s="92"/>
      <c r="G791" s="92"/>
      <c r="H791" s="92"/>
      <c r="I791" s="92"/>
      <c r="J791" s="92"/>
      <c r="K791" s="92"/>
      <c r="L791" s="92"/>
      <c r="M791" s="92"/>
      <c r="N791" s="92"/>
      <c r="O791" s="92"/>
      <c r="P791" s="92"/>
      <c r="Q791" s="92"/>
      <c r="R791" s="92"/>
      <c r="S791" s="92"/>
      <c r="T791" s="92"/>
      <c r="U791" s="92"/>
      <c r="V791" s="92"/>
      <c r="W791" s="92"/>
      <c r="X791" s="92"/>
      <c r="Y791" s="92"/>
      <c r="Z791" s="92"/>
      <c r="AA791" s="92"/>
      <c r="AB791" s="92"/>
      <c r="AC791" s="92"/>
      <c r="AD791" s="92"/>
    </row>
    <row r="792" spans="1:30">
      <c r="A792" s="92"/>
      <c r="B792" s="92"/>
      <c r="C792" s="92"/>
      <c r="D792" s="92"/>
      <c r="E792" s="92"/>
      <c r="F792" s="92"/>
      <c r="G792" s="92"/>
      <c r="H792" s="92"/>
      <c r="I792" s="92"/>
      <c r="J792" s="92"/>
      <c r="K792" s="92"/>
      <c r="L792" s="92"/>
      <c r="M792" s="92"/>
      <c r="N792" s="92"/>
      <c r="O792" s="92"/>
      <c r="P792" s="92"/>
      <c r="Q792" s="92"/>
      <c r="R792" s="92"/>
      <c r="S792" s="92"/>
      <c r="T792" s="92"/>
      <c r="U792" s="92"/>
      <c r="V792" s="92"/>
      <c r="W792" s="92"/>
      <c r="X792" s="92"/>
      <c r="Y792" s="92"/>
      <c r="Z792" s="92"/>
      <c r="AA792" s="92"/>
      <c r="AB792" s="92"/>
      <c r="AC792" s="92"/>
      <c r="AD792" s="92"/>
    </row>
    <row r="793" spans="1:30">
      <c r="A793" s="92"/>
      <c r="B793" s="92"/>
      <c r="C793" s="92"/>
      <c r="D793" s="92"/>
      <c r="E793" s="92"/>
      <c r="F793" s="92"/>
      <c r="G793" s="92"/>
      <c r="H793" s="92"/>
      <c r="I793" s="92"/>
      <c r="J793" s="92"/>
      <c r="K793" s="92"/>
      <c r="L793" s="92"/>
      <c r="M793" s="92"/>
      <c r="N793" s="92"/>
      <c r="O793" s="92"/>
      <c r="P793" s="92"/>
      <c r="Q793" s="92"/>
      <c r="R793" s="92"/>
      <c r="S793" s="92"/>
      <c r="T793" s="92"/>
      <c r="U793" s="92"/>
      <c r="V793" s="92"/>
      <c r="W793" s="92"/>
      <c r="X793" s="92"/>
      <c r="Y793" s="92"/>
      <c r="Z793" s="92"/>
      <c r="AA793" s="92"/>
      <c r="AB793" s="92"/>
      <c r="AC793" s="92"/>
      <c r="AD793" s="92"/>
    </row>
    <row r="794" spans="1:30">
      <c r="A794" s="92"/>
      <c r="B794" s="92"/>
      <c r="C794" s="92"/>
      <c r="D794" s="92"/>
      <c r="E794" s="92"/>
      <c r="F794" s="92"/>
      <c r="G794" s="92"/>
      <c r="H794" s="92"/>
      <c r="I794" s="92"/>
      <c r="J794" s="92"/>
      <c r="K794" s="92"/>
      <c r="L794" s="92"/>
      <c r="M794" s="92"/>
      <c r="N794" s="92"/>
      <c r="O794" s="92"/>
      <c r="P794" s="92"/>
      <c r="Q794" s="92"/>
      <c r="R794" s="92"/>
      <c r="S794" s="92"/>
      <c r="T794" s="92"/>
      <c r="U794" s="92"/>
      <c r="V794" s="92"/>
      <c r="W794" s="92"/>
      <c r="X794" s="92"/>
      <c r="Y794" s="92"/>
      <c r="Z794" s="92"/>
      <c r="AA794" s="92"/>
      <c r="AB794" s="92"/>
      <c r="AC794" s="92"/>
      <c r="AD794" s="92"/>
    </row>
    <row r="795" spans="1:30">
      <c r="A795" s="92"/>
      <c r="B795" s="92"/>
      <c r="C795" s="92"/>
      <c r="D795" s="92"/>
      <c r="E795" s="92"/>
      <c r="F795" s="92"/>
      <c r="G795" s="92"/>
      <c r="H795" s="92"/>
      <c r="I795" s="92"/>
      <c r="J795" s="92"/>
      <c r="K795" s="92"/>
      <c r="L795" s="92"/>
      <c r="M795" s="92"/>
      <c r="N795" s="92"/>
      <c r="O795" s="92"/>
      <c r="P795" s="92"/>
      <c r="Q795" s="92"/>
      <c r="R795" s="92"/>
      <c r="S795" s="92"/>
      <c r="T795" s="92"/>
      <c r="U795" s="92"/>
      <c r="V795" s="92"/>
      <c r="W795" s="92"/>
      <c r="X795" s="92"/>
      <c r="Y795" s="92"/>
      <c r="Z795" s="92"/>
      <c r="AA795" s="92"/>
      <c r="AB795" s="92"/>
      <c r="AC795" s="92"/>
      <c r="AD795" s="92"/>
    </row>
    <row r="796" spans="1:30">
      <c r="A796" s="92"/>
      <c r="B796" s="92"/>
      <c r="C796" s="92"/>
      <c r="D796" s="92"/>
      <c r="E796" s="92"/>
      <c r="F796" s="92"/>
      <c r="G796" s="92"/>
      <c r="H796" s="92"/>
      <c r="I796" s="92"/>
      <c r="J796" s="92"/>
      <c r="K796" s="92"/>
      <c r="L796" s="92"/>
      <c r="M796" s="92"/>
      <c r="N796" s="92"/>
      <c r="O796" s="92"/>
      <c r="P796" s="92"/>
      <c r="Q796" s="92"/>
      <c r="R796" s="92"/>
      <c r="S796" s="92"/>
      <c r="T796" s="92"/>
      <c r="U796" s="92"/>
      <c r="V796" s="92"/>
      <c r="W796" s="92"/>
      <c r="X796" s="92"/>
      <c r="Y796" s="92"/>
      <c r="Z796" s="92"/>
      <c r="AA796" s="92"/>
      <c r="AB796" s="92"/>
      <c r="AC796" s="92"/>
      <c r="AD796" s="92"/>
    </row>
    <row r="797" spans="1:30">
      <c r="A797" s="92"/>
      <c r="B797" s="92"/>
      <c r="C797" s="92"/>
      <c r="D797" s="92"/>
      <c r="E797" s="92"/>
      <c r="F797" s="92"/>
      <c r="G797" s="92"/>
      <c r="H797" s="92"/>
      <c r="I797" s="92"/>
      <c r="J797" s="92"/>
      <c r="K797" s="92"/>
      <c r="L797" s="92"/>
      <c r="M797" s="92"/>
      <c r="N797" s="92"/>
      <c r="O797" s="92"/>
      <c r="P797" s="92"/>
      <c r="Q797" s="92"/>
      <c r="R797" s="92"/>
      <c r="S797" s="92"/>
      <c r="T797" s="92"/>
      <c r="U797" s="92"/>
      <c r="V797" s="92"/>
      <c r="W797" s="92"/>
      <c r="X797" s="92"/>
      <c r="Y797" s="92"/>
      <c r="Z797" s="92"/>
      <c r="AA797" s="92"/>
      <c r="AB797" s="92"/>
      <c r="AC797" s="92"/>
      <c r="AD797" s="92"/>
    </row>
    <row r="798" spans="1:30">
      <c r="A798" s="92"/>
      <c r="B798" s="92"/>
      <c r="C798" s="92"/>
      <c r="D798" s="92"/>
      <c r="E798" s="92"/>
      <c r="F798" s="92"/>
      <c r="G798" s="92"/>
      <c r="H798" s="92"/>
      <c r="I798" s="92"/>
      <c r="J798" s="92"/>
      <c r="K798" s="92"/>
      <c r="L798" s="92"/>
      <c r="M798" s="92"/>
      <c r="N798" s="92"/>
      <c r="O798" s="92"/>
      <c r="P798" s="92"/>
      <c r="Q798" s="92"/>
      <c r="R798" s="92"/>
      <c r="S798" s="92"/>
      <c r="T798" s="92"/>
      <c r="U798" s="92"/>
      <c r="V798" s="92"/>
      <c r="W798" s="92"/>
      <c r="X798" s="92"/>
      <c r="Y798" s="92"/>
      <c r="Z798" s="92"/>
      <c r="AA798" s="92"/>
      <c r="AB798" s="92"/>
      <c r="AC798" s="92"/>
      <c r="AD798" s="92"/>
    </row>
    <row r="799" spans="1:30">
      <c r="A799" s="92"/>
      <c r="B799" s="92"/>
      <c r="C799" s="92"/>
      <c r="D799" s="92"/>
      <c r="E799" s="92"/>
      <c r="F799" s="92"/>
      <c r="G799" s="92"/>
      <c r="H799" s="92"/>
      <c r="I799" s="92"/>
      <c r="J799" s="92"/>
      <c r="K799" s="92"/>
      <c r="L799" s="92"/>
      <c r="M799" s="92"/>
      <c r="N799" s="92"/>
      <c r="O799" s="92"/>
      <c r="P799" s="92"/>
      <c r="Q799" s="92"/>
      <c r="R799" s="92"/>
      <c r="S799" s="92"/>
      <c r="T799" s="92"/>
      <c r="U799" s="92"/>
      <c r="V799" s="92"/>
      <c r="W799" s="92"/>
      <c r="X799" s="92"/>
      <c r="Y799" s="92"/>
      <c r="Z799" s="92"/>
      <c r="AA799" s="92"/>
      <c r="AB799" s="92"/>
      <c r="AC799" s="92"/>
      <c r="AD799" s="92"/>
    </row>
    <row r="800" spans="1:30">
      <c r="A800" s="92"/>
      <c r="B800" s="92"/>
      <c r="C800" s="92"/>
      <c r="D800" s="92"/>
      <c r="E800" s="92"/>
      <c r="F800" s="92"/>
      <c r="G800" s="92"/>
      <c r="H800" s="92"/>
      <c r="I800" s="92"/>
      <c r="J800" s="92"/>
      <c r="K800" s="92"/>
      <c r="L800" s="92"/>
      <c r="M800" s="92"/>
      <c r="N800" s="92"/>
      <c r="O800" s="92"/>
      <c r="P800" s="92"/>
      <c r="Q800" s="92"/>
      <c r="R800" s="92"/>
      <c r="S800" s="92"/>
      <c r="T800" s="92"/>
      <c r="U800" s="92"/>
      <c r="V800" s="92"/>
      <c r="W800" s="92"/>
      <c r="X800" s="92"/>
      <c r="Y800" s="92"/>
      <c r="Z800" s="92"/>
      <c r="AA800" s="92"/>
      <c r="AB800" s="92"/>
      <c r="AC800" s="92"/>
      <c r="AD800" s="92"/>
    </row>
    <row r="801" spans="1:30">
      <c r="A801" s="92"/>
      <c r="B801" s="92"/>
      <c r="C801" s="92"/>
      <c r="D801" s="92"/>
      <c r="E801" s="92"/>
      <c r="F801" s="92"/>
      <c r="G801" s="92"/>
      <c r="H801" s="92"/>
      <c r="I801" s="92"/>
      <c r="J801" s="92"/>
      <c r="K801" s="92"/>
      <c r="L801" s="92"/>
      <c r="M801" s="92"/>
      <c r="N801" s="92"/>
      <c r="O801" s="92"/>
      <c r="P801" s="92"/>
      <c r="Q801" s="92"/>
      <c r="R801" s="92"/>
      <c r="S801" s="92"/>
      <c r="T801" s="92"/>
      <c r="U801" s="92"/>
      <c r="V801" s="92"/>
      <c r="W801" s="92"/>
      <c r="X801" s="92"/>
      <c r="Y801" s="92"/>
      <c r="Z801" s="92"/>
      <c r="AA801" s="92"/>
      <c r="AB801" s="92"/>
      <c r="AC801" s="92"/>
      <c r="AD801" s="92"/>
    </row>
    <row r="802" spans="1:30">
      <c r="A802" s="92"/>
      <c r="B802" s="92"/>
      <c r="C802" s="92"/>
      <c r="D802" s="92"/>
      <c r="E802" s="92"/>
      <c r="F802" s="92"/>
      <c r="G802" s="92"/>
      <c r="H802" s="92"/>
      <c r="I802" s="92"/>
      <c r="J802" s="92"/>
      <c r="K802" s="92"/>
      <c r="L802" s="92"/>
      <c r="M802" s="92"/>
      <c r="N802" s="92"/>
      <c r="O802" s="92"/>
      <c r="P802" s="92"/>
      <c r="Q802" s="92"/>
      <c r="R802" s="92"/>
      <c r="S802" s="92"/>
      <c r="T802" s="92"/>
      <c r="U802" s="92"/>
      <c r="V802" s="92"/>
      <c r="W802" s="92"/>
      <c r="X802" s="92"/>
      <c r="Y802" s="92"/>
      <c r="Z802" s="92"/>
      <c r="AA802" s="92"/>
      <c r="AB802" s="92"/>
      <c r="AC802" s="92"/>
      <c r="AD802" s="92"/>
    </row>
    <row r="803" spans="1:30">
      <c r="A803" s="92"/>
      <c r="B803" s="92"/>
      <c r="C803" s="92"/>
      <c r="D803" s="92"/>
      <c r="E803" s="92"/>
      <c r="F803" s="92"/>
      <c r="G803" s="92"/>
      <c r="H803" s="92"/>
      <c r="I803" s="92"/>
      <c r="J803" s="92"/>
      <c r="K803" s="92"/>
      <c r="L803" s="92"/>
      <c r="M803" s="92"/>
      <c r="N803" s="92"/>
      <c r="O803" s="92"/>
      <c r="P803" s="92"/>
      <c r="Q803" s="92"/>
      <c r="R803" s="92"/>
      <c r="S803" s="92"/>
      <c r="T803" s="92"/>
      <c r="U803" s="92"/>
      <c r="V803" s="92"/>
      <c r="W803" s="92"/>
      <c r="X803" s="92"/>
      <c r="Y803" s="92"/>
      <c r="Z803" s="92"/>
      <c r="AA803" s="92"/>
      <c r="AB803" s="92"/>
      <c r="AC803" s="92"/>
      <c r="AD803" s="92"/>
    </row>
    <row r="804" spans="1:30">
      <c r="A804" s="92"/>
      <c r="B804" s="92"/>
      <c r="C804" s="92"/>
      <c r="D804" s="92"/>
      <c r="E804" s="92"/>
      <c r="F804" s="92"/>
      <c r="G804" s="92"/>
      <c r="H804" s="92"/>
      <c r="I804" s="92"/>
      <c r="J804" s="92"/>
      <c r="K804" s="92"/>
      <c r="L804" s="92"/>
      <c r="M804" s="92"/>
      <c r="N804" s="92"/>
      <c r="O804" s="92"/>
      <c r="P804" s="92"/>
      <c r="Q804" s="92"/>
      <c r="R804" s="92"/>
      <c r="S804" s="92"/>
      <c r="T804" s="92"/>
      <c r="U804" s="92"/>
      <c r="V804" s="92"/>
      <c r="W804" s="92"/>
      <c r="X804" s="92"/>
      <c r="Y804" s="92"/>
      <c r="Z804" s="92"/>
      <c r="AA804" s="92"/>
      <c r="AB804" s="92"/>
      <c r="AC804" s="92"/>
      <c r="AD804" s="92"/>
    </row>
    <row r="805" spans="1:30">
      <c r="A805" s="92"/>
      <c r="B805" s="92"/>
      <c r="C805" s="92"/>
      <c r="D805" s="92"/>
      <c r="E805" s="92"/>
      <c r="F805" s="92"/>
      <c r="G805" s="92"/>
      <c r="H805" s="92"/>
      <c r="I805" s="92"/>
      <c r="J805" s="92"/>
      <c r="K805" s="92"/>
      <c r="L805" s="92"/>
      <c r="M805" s="92"/>
      <c r="N805" s="92"/>
      <c r="O805" s="92"/>
      <c r="P805" s="92"/>
      <c r="Q805" s="92"/>
      <c r="R805" s="92"/>
      <c r="S805" s="92"/>
      <c r="T805" s="92"/>
      <c r="U805" s="92"/>
      <c r="V805" s="92"/>
      <c r="W805" s="92"/>
      <c r="X805" s="92"/>
      <c r="Y805" s="92"/>
      <c r="Z805" s="92"/>
      <c r="AA805" s="92"/>
      <c r="AB805" s="92"/>
      <c r="AC805" s="92"/>
      <c r="AD805" s="92"/>
    </row>
    <row r="806" spans="1:30">
      <c r="A806" s="92"/>
      <c r="B806" s="92"/>
      <c r="C806" s="92"/>
      <c r="D806" s="92"/>
      <c r="E806" s="92"/>
      <c r="F806" s="92"/>
      <c r="G806" s="92"/>
      <c r="H806" s="92"/>
      <c r="I806" s="92"/>
      <c r="J806" s="92"/>
      <c r="K806" s="92"/>
      <c r="L806" s="92"/>
      <c r="M806" s="92"/>
      <c r="N806" s="92"/>
      <c r="O806" s="92"/>
      <c r="P806" s="92"/>
      <c r="Q806" s="92"/>
      <c r="R806" s="92"/>
      <c r="S806" s="92"/>
      <c r="T806" s="92"/>
      <c r="U806" s="92"/>
      <c r="V806" s="92"/>
      <c r="W806" s="92"/>
      <c r="X806" s="92"/>
      <c r="Y806" s="92"/>
      <c r="Z806" s="92"/>
      <c r="AA806" s="92"/>
      <c r="AB806" s="92"/>
      <c r="AC806" s="92"/>
      <c r="AD806" s="92"/>
    </row>
    <row r="807" spans="1:30">
      <c r="A807" s="92"/>
      <c r="B807" s="92"/>
      <c r="C807" s="92"/>
      <c r="D807" s="92"/>
      <c r="E807" s="92"/>
      <c r="F807" s="92"/>
      <c r="G807" s="92"/>
      <c r="H807" s="92"/>
      <c r="I807" s="92"/>
      <c r="J807" s="92"/>
      <c r="K807" s="92"/>
      <c r="L807" s="92"/>
      <c r="M807" s="92"/>
      <c r="N807" s="92"/>
      <c r="O807" s="92"/>
      <c r="P807" s="92"/>
      <c r="Q807" s="92"/>
      <c r="R807" s="92"/>
      <c r="S807" s="92"/>
      <c r="T807" s="92"/>
      <c r="U807" s="92"/>
      <c r="V807" s="92"/>
      <c r="W807" s="92"/>
      <c r="X807" s="92"/>
      <c r="Y807" s="92"/>
      <c r="Z807" s="92"/>
      <c r="AA807" s="92"/>
      <c r="AB807" s="92"/>
      <c r="AC807" s="92"/>
      <c r="AD807" s="92"/>
    </row>
    <row r="808" spans="1:30">
      <c r="A808" s="92"/>
      <c r="B808" s="92"/>
      <c r="C808" s="92"/>
      <c r="D808" s="92"/>
      <c r="E808" s="92"/>
      <c r="F808" s="92"/>
      <c r="G808" s="92"/>
      <c r="H808" s="92"/>
      <c r="I808" s="92"/>
      <c r="J808" s="92"/>
      <c r="K808" s="92"/>
      <c r="L808" s="92"/>
      <c r="M808" s="92"/>
      <c r="N808" s="92"/>
      <c r="O808" s="92"/>
      <c r="P808" s="92"/>
      <c r="Q808" s="92"/>
      <c r="R808" s="92"/>
      <c r="S808" s="92"/>
      <c r="T808" s="92"/>
      <c r="U808" s="92"/>
      <c r="V808" s="92"/>
      <c r="W808" s="92"/>
      <c r="X808" s="92"/>
      <c r="Y808" s="92"/>
      <c r="Z808" s="92"/>
      <c r="AA808" s="92"/>
      <c r="AB808" s="92"/>
      <c r="AC808" s="92"/>
      <c r="AD808" s="92"/>
    </row>
    <row r="809" spans="1:30">
      <c r="A809" s="92"/>
      <c r="B809" s="92"/>
      <c r="C809" s="92"/>
      <c r="D809" s="92"/>
      <c r="E809" s="92"/>
      <c r="F809" s="92"/>
      <c r="G809" s="92"/>
      <c r="H809" s="92"/>
      <c r="I809" s="92"/>
      <c r="J809" s="92"/>
      <c r="K809" s="92"/>
      <c r="L809" s="92"/>
      <c r="M809" s="92"/>
      <c r="N809" s="92"/>
      <c r="O809" s="92"/>
      <c r="P809" s="92"/>
      <c r="Q809" s="92"/>
      <c r="R809" s="92"/>
      <c r="S809" s="92"/>
      <c r="T809" s="92"/>
      <c r="U809" s="92"/>
      <c r="V809" s="92"/>
      <c r="W809" s="92"/>
      <c r="X809" s="92"/>
      <c r="Y809" s="92"/>
      <c r="Z809" s="92"/>
      <c r="AA809" s="92"/>
      <c r="AB809" s="92"/>
      <c r="AC809" s="92"/>
      <c r="AD809" s="92"/>
    </row>
    <row r="810" spans="1:30">
      <c r="A810" s="92"/>
      <c r="B810" s="92"/>
      <c r="C810" s="92"/>
      <c r="D810" s="92"/>
      <c r="E810" s="92"/>
      <c r="F810" s="92"/>
      <c r="G810" s="92"/>
      <c r="H810" s="92"/>
      <c r="I810" s="92"/>
      <c r="J810" s="92"/>
      <c r="K810" s="92"/>
      <c r="L810" s="92"/>
      <c r="M810" s="92"/>
      <c r="N810" s="92"/>
      <c r="O810" s="92"/>
      <c r="P810" s="92"/>
      <c r="Q810" s="92"/>
      <c r="R810" s="92"/>
      <c r="S810" s="92"/>
      <c r="T810" s="92"/>
      <c r="U810" s="92"/>
      <c r="V810" s="92"/>
      <c r="W810" s="92"/>
      <c r="X810" s="92"/>
      <c r="Y810" s="92"/>
      <c r="Z810" s="92"/>
      <c r="AA810" s="92"/>
      <c r="AB810" s="92"/>
      <c r="AC810" s="92"/>
      <c r="AD810" s="92"/>
    </row>
    <row r="811" spans="1:30">
      <c r="A811" s="92"/>
      <c r="B811" s="92"/>
      <c r="C811" s="92"/>
      <c r="D811" s="92"/>
      <c r="E811" s="92"/>
      <c r="F811" s="92"/>
      <c r="G811" s="92"/>
      <c r="H811" s="92"/>
      <c r="I811" s="92"/>
      <c r="J811" s="92"/>
      <c r="K811" s="92"/>
      <c r="L811" s="92"/>
      <c r="M811" s="92"/>
      <c r="N811" s="92"/>
      <c r="O811" s="92"/>
      <c r="P811" s="92"/>
      <c r="Q811" s="92"/>
      <c r="R811" s="92"/>
      <c r="S811" s="92"/>
      <c r="T811" s="92"/>
      <c r="U811" s="92"/>
      <c r="V811" s="92"/>
      <c r="W811" s="92"/>
      <c r="X811" s="92"/>
      <c r="Y811" s="92"/>
      <c r="Z811" s="92"/>
      <c r="AA811" s="92"/>
      <c r="AB811" s="92"/>
      <c r="AC811" s="92"/>
      <c r="AD811" s="92"/>
    </row>
    <row r="812" spans="1:30">
      <c r="A812" s="92"/>
      <c r="B812" s="92"/>
      <c r="C812" s="92"/>
      <c r="D812" s="92"/>
      <c r="E812" s="92"/>
      <c r="F812" s="92"/>
      <c r="G812" s="92"/>
      <c r="H812" s="92"/>
      <c r="I812" s="92"/>
      <c r="J812" s="92"/>
      <c r="K812" s="92"/>
      <c r="L812" s="92"/>
      <c r="M812" s="92"/>
      <c r="N812" s="92"/>
      <c r="O812" s="92"/>
      <c r="P812" s="92"/>
      <c r="Q812" s="92"/>
      <c r="R812" s="92"/>
      <c r="S812" s="92"/>
      <c r="T812" s="92"/>
      <c r="U812" s="92"/>
      <c r="V812" s="92"/>
      <c r="W812" s="92"/>
      <c r="X812" s="92"/>
      <c r="Y812" s="92"/>
      <c r="Z812" s="92"/>
      <c r="AA812" s="92"/>
      <c r="AB812" s="92"/>
      <c r="AC812" s="92"/>
      <c r="AD812" s="92"/>
    </row>
    <row r="813" spans="1:30">
      <c r="A813" s="92"/>
      <c r="B813" s="92"/>
      <c r="C813" s="92"/>
      <c r="D813" s="92"/>
      <c r="E813" s="92"/>
      <c r="F813" s="92"/>
      <c r="G813" s="92"/>
      <c r="H813" s="92"/>
      <c r="I813" s="92"/>
      <c r="J813" s="92"/>
      <c r="K813" s="92"/>
      <c r="L813" s="92"/>
      <c r="M813" s="92"/>
      <c r="N813" s="92"/>
      <c r="O813" s="92"/>
      <c r="P813" s="92"/>
      <c r="Q813" s="92"/>
      <c r="R813" s="92"/>
      <c r="S813" s="92"/>
      <c r="T813" s="92"/>
      <c r="U813" s="92"/>
      <c r="V813" s="92"/>
      <c r="W813" s="92"/>
      <c r="X813" s="92"/>
      <c r="Y813" s="92"/>
      <c r="Z813" s="92"/>
      <c r="AA813" s="92"/>
      <c r="AB813" s="92"/>
      <c r="AC813" s="92"/>
      <c r="AD813" s="92"/>
    </row>
    <row r="814" spans="1:30">
      <c r="A814" s="92"/>
      <c r="B814" s="92"/>
      <c r="C814" s="92"/>
      <c r="D814" s="92"/>
      <c r="E814" s="92"/>
      <c r="F814" s="92"/>
      <c r="G814" s="92"/>
      <c r="H814" s="92"/>
      <c r="I814" s="92"/>
      <c r="J814" s="92"/>
      <c r="K814" s="92"/>
      <c r="L814" s="92"/>
      <c r="M814" s="92"/>
      <c r="N814" s="92"/>
      <c r="O814" s="92"/>
      <c r="P814" s="92"/>
      <c r="Q814" s="92"/>
      <c r="R814" s="92"/>
      <c r="S814" s="92"/>
      <c r="T814" s="92"/>
      <c r="U814" s="92"/>
      <c r="V814" s="92"/>
      <c r="W814" s="92"/>
      <c r="X814" s="92"/>
      <c r="Y814" s="92"/>
      <c r="Z814" s="92"/>
      <c r="AA814" s="92"/>
      <c r="AB814" s="92"/>
      <c r="AC814" s="92"/>
      <c r="AD814" s="92"/>
    </row>
    <row r="815" spans="1:30">
      <c r="A815" s="92"/>
      <c r="B815" s="92"/>
      <c r="C815" s="92"/>
      <c r="D815" s="92"/>
      <c r="E815" s="92"/>
      <c r="F815" s="92"/>
      <c r="G815" s="92"/>
      <c r="H815" s="92"/>
      <c r="I815" s="92"/>
      <c r="J815" s="92"/>
      <c r="K815" s="92"/>
      <c r="L815" s="92"/>
      <c r="M815" s="92"/>
      <c r="N815" s="92"/>
      <c r="O815" s="92"/>
      <c r="P815" s="92"/>
      <c r="Q815" s="92"/>
      <c r="R815" s="92"/>
      <c r="S815" s="92"/>
      <c r="T815" s="92"/>
      <c r="U815" s="92"/>
      <c r="V815" s="92"/>
      <c r="W815" s="92"/>
      <c r="X815" s="92"/>
      <c r="Y815" s="92"/>
      <c r="Z815" s="92"/>
      <c r="AA815" s="92"/>
      <c r="AB815" s="92"/>
      <c r="AC815" s="92"/>
      <c r="AD815" s="92"/>
    </row>
    <row r="816" spans="1:30">
      <c r="A816" s="92"/>
      <c r="B816" s="92"/>
      <c r="C816" s="92"/>
      <c r="D816" s="92"/>
      <c r="E816" s="92"/>
      <c r="F816" s="92"/>
      <c r="G816" s="92"/>
      <c r="H816" s="92"/>
      <c r="I816" s="92"/>
      <c r="J816" s="92"/>
      <c r="K816" s="92"/>
      <c r="L816" s="92"/>
      <c r="M816" s="92"/>
      <c r="N816" s="92"/>
      <c r="O816" s="92"/>
      <c r="P816" s="92"/>
      <c r="Q816" s="92"/>
      <c r="R816" s="92"/>
      <c r="S816" s="92"/>
      <c r="T816" s="92"/>
      <c r="U816" s="92"/>
      <c r="V816" s="92"/>
      <c r="W816" s="92"/>
      <c r="X816" s="92"/>
      <c r="Y816" s="92"/>
      <c r="Z816" s="92"/>
      <c r="AA816" s="92"/>
      <c r="AB816" s="92"/>
      <c r="AC816" s="92"/>
      <c r="AD816" s="92"/>
    </row>
    <row r="817" spans="1:30">
      <c r="A817" s="92"/>
      <c r="B817" s="92"/>
      <c r="C817" s="92"/>
      <c r="D817" s="92"/>
      <c r="E817" s="92"/>
      <c r="F817" s="92"/>
      <c r="G817" s="92"/>
      <c r="H817" s="92"/>
      <c r="I817" s="92"/>
      <c r="J817" s="92"/>
      <c r="K817" s="92"/>
      <c r="L817" s="92"/>
      <c r="M817" s="92"/>
      <c r="N817" s="92"/>
      <c r="O817" s="92"/>
      <c r="P817" s="92"/>
      <c r="Q817" s="92"/>
      <c r="R817" s="92"/>
      <c r="S817" s="92"/>
      <c r="T817" s="92"/>
      <c r="U817" s="92"/>
      <c r="V817" s="92"/>
      <c r="W817" s="92"/>
      <c r="X817" s="92"/>
      <c r="Y817" s="92"/>
      <c r="Z817" s="92"/>
      <c r="AA817" s="92"/>
      <c r="AB817" s="92"/>
      <c r="AC817" s="92"/>
      <c r="AD817" s="92"/>
    </row>
    <row r="818" spans="1:30">
      <c r="A818" s="92"/>
      <c r="B818" s="92"/>
      <c r="C818" s="92"/>
      <c r="D818" s="92"/>
      <c r="E818" s="92"/>
      <c r="F818" s="92"/>
      <c r="G818" s="92"/>
      <c r="H818" s="92"/>
      <c r="I818" s="92"/>
      <c r="J818" s="92"/>
      <c r="K818" s="92"/>
      <c r="L818" s="92"/>
      <c r="M818" s="92"/>
      <c r="N818" s="92"/>
      <c r="O818" s="92"/>
      <c r="P818" s="92"/>
      <c r="Q818" s="92"/>
      <c r="R818" s="92"/>
      <c r="S818" s="92"/>
      <c r="T818" s="92"/>
      <c r="U818" s="92"/>
      <c r="V818" s="92"/>
      <c r="W818" s="92"/>
      <c r="X818" s="92"/>
      <c r="Y818" s="92"/>
      <c r="Z818" s="92"/>
      <c r="AA818" s="92"/>
      <c r="AB818" s="92"/>
      <c r="AC818" s="92"/>
      <c r="AD818" s="92"/>
    </row>
    <row r="819" spans="1:30">
      <c r="A819" s="92"/>
      <c r="B819" s="92"/>
      <c r="C819" s="92"/>
      <c r="D819" s="92"/>
      <c r="E819" s="92"/>
      <c r="F819" s="92"/>
      <c r="G819" s="92"/>
      <c r="H819" s="92"/>
      <c r="I819" s="92"/>
      <c r="J819" s="92"/>
      <c r="K819" s="92"/>
      <c r="L819" s="92"/>
      <c r="M819" s="92"/>
      <c r="N819" s="92"/>
      <c r="O819" s="92"/>
      <c r="P819" s="92"/>
      <c r="Q819" s="92"/>
      <c r="R819" s="92"/>
      <c r="S819" s="92"/>
      <c r="T819" s="92"/>
      <c r="U819" s="92"/>
      <c r="V819" s="92"/>
      <c r="W819" s="92"/>
      <c r="X819" s="92"/>
      <c r="Y819" s="92"/>
      <c r="Z819" s="92"/>
      <c r="AA819" s="92"/>
      <c r="AB819" s="92"/>
      <c r="AC819" s="92"/>
      <c r="AD819" s="92"/>
    </row>
    <row r="820" spans="1:30">
      <c r="A820" s="92"/>
      <c r="B820" s="92"/>
      <c r="C820" s="92"/>
      <c r="D820" s="92"/>
      <c r="E820" s="92"/>
      <c r="F820" s="92"/>
      <c r="G820" s="92"/>
      <c r="H820" s="92"/>
      <c r="I820" s="92"/>
      <c r="J820" s="92"/>
      <c r="K820" s="92"/>
      <c r="L820" s="92"/>
      <c r="M820" s="92"/>
      <c r="N820" s="92"/>
      <c r="O820" s="92"/>
      <c r="P820" s="92"/>
      <c r="Q820" s="92"/>
      <c r="R820" s="92"/>
      <c r="S820" s="92"/>
      <c r="T820" s="92"/>
      <c r="U820" s="92"/>
      <c r="V820" s="92"/>
      <c r="W820" s="92"/>
      <c r="X820" s="92"/>
      <c r="Y820" s="92"/>
      <c r="Z820" s="92"/>
      <c r="AA820" s="92"/>
      <c r="AB820" s="92"/>
      <c r="AC820" s="92"/>
      <c r="AD820" s="92"/>
    </row>
    <row r="821" spans="1:30">
      <c r="A821" s="92"/>
      <c r="B821" s="92"/>
      <c r="C821" s="92"/>
      <c r="D821" s="92"/>
      <c r="E821" s="92"/>
      <c r="F821" s="92"/>
      <c r="G821" s="92"/>
      <c r="H821" s="92"/>
      <c r="I821" s="92"/>
      <c r="J821" s="92"/>
      <c r="K821" s="92"/>
      <c r="L821" s="92"/>
      <c r="M821" s="92"/>
      <c r="N821" s="92"/>
      <c r="O821" s="92"/>
      <c r="P821" s="92"/>
      <c r="Q821" s="92"/>
      <c r="R821" s="92"/>
      <c r="S821" s="92"/>
      <c r="T821" s="92"/>
      <c r="U821" s="92"/>
      <c r="V821" s="92"/>
      <c r="W821" s="92"/>
      <c r="X821" s="92"/>
      <c r="Y821" s="92"/>
      <c r="Z821" s="92"/>
      <c r="AA821" s="92"/>
      <c r="AB821" s="92"/>
      <c r="AC821" s="92"/>
      <c r="AD821" s="92"/>
    </row>
    <row r="822" spans="1:30">
      <c r="A822" s="92"/>
      <c r="B822" s="92"/>
      <c r="C822" s="92"/>
      <c r="D822" s="92"/>
      <c r="E822" s="92"/>
      <c r="F822" s="92"/>
      <c r="G822" s="92"/>
      <c r="H822" s="92"/>
      <c r="I822" s="92"/>
      <c r="J822" s="92"/>
      <c r="K822" s="92"/>
      <c r="L822" s="92"/>
      <c r="M822" s="92"/>
      <c r="N822" s="92"/>
      <c r="O822" s="92"/>
      <c r="P822" s="92"/>
      <c r="Q822" s="92"/>
      <c r="R822" s="92"/>
      <c r="S822" s="92"/>
      <c r="T822" s="92"/>
      <c r="U822" s="92"/>
      <c r="V822" s="92"/>
      <c r="W822" s="92"/>
      <c r="X822" s="92"/>
      <c r="Y822" s="92"/>
      <c r="Z822" s="92"/>
      <c r="AA822" s="92"/>
      <c r="AB822" s="92"/>
      <c r="AC822" s="92"/>
      <c r="AD822" s="92"/>
    </row>
    <row r="823" spans="1:30">
      <c r="A823" s="92"/>
      <c r="B823" s="92"/>
      <c r="C823" s="92"/>
      <c r="D823" s="92"/>
      <c r="E823" s="92"/>
      <c r="F823" s="92"/>
      <c r="G823" s="92"/>
      <c r="H823" s="92"/>
      <c r="I823" s="92"/>
      <c r="J823" s="92"/>
      <c r="K823" s="92"/>
      <c r="L823" s="92"/>
      <c r="M823" s="92"/>
      <c r="N823" s="92"/>
      <c r="O823" s="92"/>
      <c r="P823" s="92"/>
      <c r="Q823" s="92"/>
      <c r="R823" s="92"/>
      <c r="S823" s="92"/>
      <c r="T823" s="92"/>
      <c r="U823" s="92"/>
      <c r="V823" s="92"/>
      <c r="W823" s="92"/>
      <c r="X823" s="92"/>
      <c r="Y823" s="92"/>
      <c r="Z823" s="92"/>
      <c r="AA823" s="92"/>
      <c r="AB823" s="92"/>
      <c r="AC823" s="92"/>
      <c r="AD823" s="92"/>
    </row>
    <row r="824" spans="1:30">
      <c r="A824" s="92"/>
      <c r="B824" s="92"/>
      <c r="C824" s="92"/>
      <c r="D824" s="92"/>
      <c r="E824" s="92"/>
      <c r="F824" s="92"/>
      <c r="G824" s="92"/>
      <c r="H824" s="92"/>
      <c r="I824" s="92"/>
      <c r="J824" s="92"/>
      <c r="K824" s="92"/>
      <c r="L824" s="92"/>
      <c r="M824" s="92"/>
      <c r="N824" s="92"/>
      <c r="O824" s="92"/>
      <c r="P824" s="92"/>
      <c r="Q824" s="92"/>
      <c r="R824" s="92"/>
      <c r="S824" s="92"/>
      <c r="T824" s="92"/>
      <c r="U824" s="92"/>
      <c r="V824" s="92"/>
      <c r="W824" s="92"/>
      <c r="X824" s="92"/>
      <c r="Y824" s="92"/>
      <c r="Z824" s="92"/>
      <c r="AA824" s="92"/>
      <c r="AB824" s="92"/>
      <c r="AC824" s="92"/>
      <c r="AD824" s="92"/>
    </row>
    <row r="825" spans="1:30">
      <c r="A825" s="92"/>
      <c r="B825" s="92"/>
      <c r="C825" s="92"/>
      <c r="D825" s="92"/>
      <c r="E825" s="92"/>
      <c r="F825" s="92"/>
      <c r="G825" s="92"/>
      <c r="H825" s="92"/>
      <c r="I825" s="92"/>
      <c r="J825" s="92"/>
      <c r="K825" s="92"/>
      <c r="L825" s="92"/>
      <c r="M825" s="92"/>
      <c r="N825" s="92"/>
      <c r="O825" s="92"/>
      <c r="P825" s="92"/>
      <c r="Q825" s="92"/>
      <c r="R825" s="92"/>
      <c r="S825" s="92"/>
      <c r="T825" s="92"/>
      <c r="U825" s="92"/>
      <c r="V825" s="92"/>
      <c r="W825" s="92"/>
      <c r="X825" s="92"/>
      <c r="Y825" s="92"/>
      <c r="Z825" s="92"/>
      <c r="AA825" s="92"/>
      <c r="AB825" s="92"/>
      <c r="AC825" s="92"/>
      <c r="AD825" s="92"/>
    </row>
    <row r="826" spans="1:30">
      <c r="A826" s="92"/>
      <c r="B826" s="92"/>
      <c r="C826" s="92"/>
      <c r="D826" s="92"/>
      <c r="E826" s="92"/>
      <c r="F826" s="92"/>
      <c r="G826" s="92"/>
      <c r="H826" s="92"/>
      <c r="I826" s="92"/>
      <c r="J826" s="92"/>
      <c r="K826" s="92"/>
      <c r="L826" s="92"/>
      <c r="M826" s="92"/>
      <c r="N826" s="92"/>
      <c r="O826" s="92"/>
      <c r="P826" s="92"/>
      <c r="Q826" s="92"/>
      <c r="R826" s="92"/>
      <c r="S826" s="92"/>
      <c r="T826" s="92"/>
      <c r="U826" s="92"/>
      <c r="V826" s="92"/>
      <c r="W826" s="92"/>
      <c r="X826" s="92"/>
      <c r="Y826" s="92"/>
      <c r="Z826" s="92"/>
      <c r="AA826" s="92"/>
      <c r="AB826" s="92"/>
      <c r="AC826" s="92"/>
      <c r="AD826" s="92"/>
    </row>
    <row r="827" spans="1:30">
      <c r="A827" s="92"/>
      <c r="B827" s="92"/>
      <c r="C827" s="92"/>
      <c r="D827" s="92"/>
      <c r="E827" s="92"/>
      <c r="F827" s="92"/>
      <c r="G827" s="92"/>
      <c r="H827" s="92"/>
      <c r="I827" s="92"/>
      <c r="J827" s="92"/>
      <c r="K827" s="92"/>
      <c r="L827" s="92"/>
      <c r="M827" s="92"/>
      <c r="N827" s="92"/>
      <c r="O827" s="92"/>
      <c r="P827" s="92"/>
      <c r="Q827" s="92"/>
      <c r="R827" s="92"/>
      <c r="S827" s="92"/>
      <c r="T827" s="92"/>
      <c r="U827" s="92"/>
      <c r="V827" s="92"/>
      <c r="W827" s="92"/>
      <c r="X827" s="92"/>
      <c r="Y827" s="92"/>
      <c r="Z827" s="92"/>
      <c r="AA827" s="92"/>
      <c r="AB827" s="92"/>
      <c r="AC827" s="92"/>
      <c r="AD827" s="92"/>
    </row>
    <row r="828" spans="1:30">
      <c r="A828" s="92"/>
      <c r="B828" s="92"/>
      <c r="C828" s="92"/>
      <c r="D828" s="92"/>
      <c r="E828" s="92"/>
      <c r="F828" s="92"/>
      <c r="G828" s="92"/>
      <c r="H828" s="92"/>
      <c r="I828" s="92"/>
      <c r="J828" s="92"/>
      <c r="K828" s="92"/>
      <c r="L828" s="92"/>
      <c r="M828" s="92"/>
      <c r="N828" s="92"/>
      <c r="O828" s="92"/>
      <c r="P828" s="92"/>
      <c r="Q828" s="92"/>
      <c r="R828" s="92"/>
      <c r="S828" s="92"/>
      <c r="T828" s="92"/>
      <c r="U828" s="92"/>
      <c r="V828" s="92"/>
      <c r="W828" s="92"/>
      <c r="X828" s="92"/>
      <c r="Y828" s="92"/>
      <c r="Z828" s="92"/>
      <c r="AA828" s="92"/>
      <c r="AB828" s="92"/>
      <c r="AC828" s="92"/>
      <c r="AD828" s="92"/>
    </row>
    <row r="829" spans="1:30">
      <c r="A829" s="92"/>
      <c r="B829" s="92"/>
      <c r="C829" s="92"/>
      <c r="D829" s="92"/>
      <c r="E829" s="92"/>
      <c r="F829" s="92"/>
      <c r="G829" s="92"/>
      <c r="H829" s="92"/>
      <c r="I829" s="92"/>
      <c r="J829" s="92"/>
      <c r="K829" s="92"/>
      <c r="L829" s="92"/>
      <c r="M829" s="92"/>
      <c r="N829" s="92"/>
      <c r="O829" s="92"/>
      <c r="P829" s="92"/>
      <c r="Q829" s="92"/>
      <c r="R829" s="92"/>
      <c r="S829" s="92"/>
      <c r="T829" s="92"/>
      <c r="U829" s="92"/>
      <c r="V829" s="92"/>
      <c r="W829" s="92"/>
      <c r="X829" s="92"/>
      <c r="Y829" s="92"/>
      <c r="Z829" s="92"/>
      <c r="AA829" s="92"/>
      <c r="AB829" s="92"/>
      <c r="AC829" s="92"/>
      <c r="AD829" s="92"/>
    </row>
    <row r="830" spans="1:30">
      <c r="A830" s="92"/>
      <c r="B830" s="92"/>
      <c r="C830" s="92"/>
      <c r="D830" s="92"/>
      <c r="E830" s="92"/>
      <c r="F830" s="92"/>
      <c r="G830" s="92"/>
      <c r="H830" s="92"/>
      <c r="I830" s="92"/>
      <c r="J830" s="92"/>
      <c r="K830" s="92"/>
      <c r="L830" s="92"/>
      <c r="M830" s="92"/>
      <c r="N830" s="92"/>
      <c r="O830" s="92"/>
      <c r="P830" s="92"/>
      <c r="Q830" s="92"/>
      <c r="R830" s="92"/>
      <c r="S830" s="92"/>
      <c r="T830" s="92"/>
      <c r="U830" s="92"/>
      <c r="V830" s="92"/>
      <c r="W830" s="92"/>
      <c r="X830" s="92"/>
      <c r="Y830" s="92"/>
      <c r="Z830" s="92"/>
      <c r="AA830" s="92"/>
      <c r="AB830" s="92"/>
      <c r="AC830" s="92"/>
      <c r="AD830" s="92"/>
    </row>
    <row r="831" spans="1:30">
      <c r="A831" s="92"/>
      <c r="B831" s="92"/>
      <c r="C831" s="92"/>
      <c r="D831" s="92"/>
      <c r="E831" s="92"/>
      <c r="F831" s="92"/>
      <c r="G831" s="92"/>
      <c r="H831" s="92"/>
      <c r="I831" s="92"/>
      <c r="J831" s="92"/>
      <c r="K831" s="92"/>
      <c r="L831" s="92"/>
      <c r="M831" s="92"/>
      <c r="N831" s="92"/>
      <c r="O831" s="92"/>
      <c r="P831" s="92"/>
      <c r="Q831" s="92"/>
      <c r="R831" s="92"/>
      <c r="S831" s="92"/>
      <c r="T831" s="92"/>
      <c r="U831" s="92"/>
      <c r="V831" s="92"/>
      <c r="W831" s="92"/>
      <c r="X831" s="92"/>
      <c r="Y831" s="92"/>
      <c r="Z831" s="92"/>
      <c r="AA831" s="92"/>
      <c r="AB831" s="92"/>
      <c r="AC831" s="92"/>
      <c r="AD831" s="92"/>
    </row>
    <row r="832" spans="1:30">
      <c r="A832" s="92"/>
      <c r="B832" s="92"/>
      <c r="C832" s="92"/>
      <c r="D832" s="92"/>
      <c r="E832" s="92"/>
      <c r="F832" s="92"/>
      <c r="G832" s="92"/>
      <c r="H832" s="92"/>
      <c r="I832" s="92"/>
      <c r="J832" s="92"/>
      <c r="K832" s="92"/>
      <c r="L832" s="92"/>
      <c r="M832" s="92"/>
      <c r="N832" s="92"/>
      <c r="O832" s="92"/>
      <c r="P832" s="92"/>
      <c r="Q832" s="92"/>
      <c r="R832" s="92"/>
      <c r="S832" s="92"/>
      <c r="T832" s="92"/>
      <c r="U832" s="92"/>
      <c r="V832" s="92"/>
      <c r="W832" s="92"/>
      <c r="X832" s="92"/>
      <c r="Y832" s="92"/>
      <c r="Z832" s="92"/>
      <c r="AA832" s="92"/>
      <c r="AB832" s="92"/>
      <c r="AC832" s="92"/>
      <c r="AD832" s="92"/>
    </row>
    <row r="833" spans="1:30">
      <c r="A833" s="92"/>
      <c r="B833" s="92"/>
      <c r="C833" s="92"/>
      <c r="D833" s="92"/>
      <c r="E833" s="92"/>
      <c r="F833" s="92"/>
      <c r="G833" s="92"/>
      <c r="H833" s="92"/>
      <c r="I833" s="92"/>
      <c r="J833" s="92"/>
      <c r="K833" s="92"/>
      <c r="L833" s="92"/>
      <c r="M833" s="92"/>
      <c r="N833" s="92"/>
      <c r="O833" s="92"/>
      <c r="P833" s="92"/>
      <c r="Q833" s="92"/>
      <c r="R833" s="92"/>
      <c r="S833" s="92"/>
      <c r="T833" s="92"/>
      <c r="U833" s="92"/>
      <c r="V833" s="92"/>
      <c r="W833" s="92"/>
      <c r="X833" s="92"/>
      <c r="Y833" s="92"/>
      <c r="Z833" s="92"/>
      <c r="AA833" s="92"/>
      <c r="AB833" s="92"/>
      <c r="AC833" s="92"/>
      <c r="AD833" s="92"/>
    </row>
    <row r="834" spans="1:30">
      <c r="A834" s="92"/>
      <c r="B834" s="92"/>
      <c r="C834" s="92"/>
      <c r="D834" s="92"/>
      <c r="E834" s="92"/>
      <c r="F834" s="92"/>
      <c r="G834" s="92"/>
      <c r="H834" s="92"/>
      <c r="I834" s="92"/>
      <c r="J834" s="92"/>
      <c r="K834" s="92"/>
      <c r="L834" s="92"/>
      <c r="M834" s="92"/>
      <c r="N834" s="92"/>
      <c r="O834" s="92"/>
      <c r="P834" s="92"/>
      <c r="Q834" s="92"/>
      <c r="R834" s="92"/>
      <c r="S834" s="92"/>
      <c r="T834" s="92"/>
      <c r="U834" s="92"/>
      <c r="V834" s="92"/>
      <c r="W834" s="92"/>
      <c r="X834" s="92"/>
      <c r="Y834" s="92"/>
      <c r="Z834" s="92"/>
      <c r="AA834" s="92"/>
      <c r="AB834" s="92"/>
      <c r="AC834" s="92"/>
      <c r="AD834" s="92"/>
    </row>
    <row r="835" spans="1:30">
      <c r="A835" s="92"/>
      <c r="B835" s="92"/>
      <c r="C835" s="92"/>
      <c r="D835" s="92"/>
      <c r="E835" s="92"/>
      <c r="F835" s="92"/>
      <c r="G835" s="92"/>
      <c r="H835" s="92"/>
      <c r="I835" s="92"/>
      <c r="J835" s="92"/>
      <c r="K835" s="92"/>
      <c r="L835" s="92"/>
      <c r="M835" s="92"/>
      <c r="N835" s="92"/>
      <c r="O835" s="92"/>
      <c r="P835" s="92"/>
      <c r="Q835" s="92"/>
      <c r="R835" s="92"/>
      <c r="S835" s="92"/>
      <c r="T835" s="92"/>
      <c r="U835" s="92"/>
      <c r="V835" s="92"/>
      <c r="W835" s="92"/>
      <c r="X835" s="92"/>
      <c r="Y835" s="92"/>
      <c r="Z835" s="92"/>
      <c r="AA835" s="92"/>
      <c r="AB835" s="92"/>
      <c r="AC835" s="92"/>
      <c r="AD835" s="92"/>
    </row>
    <row r="836" spans="1:30">
      <c r="A836" s="92"/>
      <c r="B836" s="92"/>
      <c r="C836" s="92"/>
      <c r="D836" s="92"/>
      <c r="E836" s="92"/>
      <c r="F836" s="92"/>
      <c r="G836" s="92"/>
      <c r="H836" s="92"/>
      <c r="I836" s="92"/>
      <c r="J836" s="92"/>
      <c r="K836" s="92"/>
      <c r="L836" s="92"/>
      <c r="M836" s="92"/>
      <c r="N836" s="92"/>
      <c r="O836" s="92"/>
      <c r="P836" s="92"/>
      <c r="Q836" s="92"/>
      <c r="R836" s="92"/>
      <c r="S836" s="92"/>
      <c r="T836" s="92"/>
      <c r="U836" s="92"/>
      <c r="V836" s="92"/>
      <c r="W836" s="92"/>
      <c r="X836" s="92"/>
      <c r="Y836" s="92"/>
      <c r="Z836" s="92"/>
      <c r="AA836" s="92"/>
      <c r="AB836" s="92"/>
      <c r="AC836" s="92"/>
      <c r="AD836" s="92"/>
    </row>
    <row r="837" spans="1:30">
      <c r="A837" s="92"/>
      <c r="B837" s="92"/>
      <c r="C837" s="92"/>
      <c r="D837" s="92"/>
      <c r="E837" s="92"/>
      <c r="F837" s="92"/>
      <c r="G837" s="92"/>
      <c r="H837" s="92"/>
      <c r="I837" s="92"/>
      <c r="J837" s="92"/>
      <c r="K837" s="92"/>
      <c r="L837" s="92"/>
      <c r="M837" s="92"/>
      <c r="N837" s="92"/>
      <c r="O837" s="92"/>
      <c r="P837" s="92"/>
      <c r="Q837" s="92"/>
      <c r="R837" s="92"/>
      <c r="S837" s="92"/>
      <c r="T837" s="92"/>
      <c r="U837" s="92"/>
      <c r="V837" s="92"/>
      <c r="W837" s="92"/>
      <c r="X837" s="92"/>
      <c r="Y837" s="92"/>
      <c r="Z837" s="92"/>
      <c r="AA837" s="92"/>
      <c r="AB837" s="92"/>
      <c r="AC837" s="92"/>
      <c r="AD837" s="92"/>
    </row>
    <row r="838" spans="1:30">
      <c r="A838" s="92"/>
      <c r="B838" s="92"/>
      <c r="C838" s="92"/>
      <c r="D838" s="92"/>
      <c r="E838" s="92"/>
      <c r="F838" s="92"/>
      <c r="G838" s="92"/>
      <c r="H838" s="92"/>
      <c r="I838" s="92"/>
      <c r="J838" s="92"/>
      <c r="K838" s="92"/>
      <c r="L838" s="92"/>
      <c r="M838" s="92"/>
      <c r="N838" s="92"/>
      <c r="O838" s="92"/>
      <c r="P838" s="92"/>
      <c r="Q838" s="92"/>
      <c r="R838" s="92"/>
      <c r="S838" s="92"/>
      <c r="T838" s="92"/>
      <c r="U838" s="92"/>
      <c r="V838" s="92"/>
      <c r="W838" s="92"/>
      <c r="X838" s="92"/>
      <c r="Y838" s="92"/>
      <c r="Z838" s="92"/>
      <c r="AA838" s="92"/>
      <c r="AB838" s="92"/>
      <c r="AC838" s="92"/>
      <c r="AD838" s="92"/>
    </row>
    <row r="839" spans="1:30">
      <c r="A839" s="92"/>
      <c r="B839" s="92"/>
      <c r="C839" s="92"/>
      <c r="D839" s="92"/>
      <c r="E839" s="92"/>
      <c r="F839" s="92"/>
      <c r="G839" s="92"/>
      <c r="H839" s="92"/>
      <c r="I839" s="92"/>
      <c r="J839" s="92"/>
      <c r="K839" s="92"/>
      <c r="L839" s="92"/>
      <c r="M839" s="92"/>
      <c r="N839" s="92"/>
      <c r="O839" s="92"/>
      <c r="P839" s="92"/>
      <c r="Q839" s="92"/>
      <c r="R839" s="92"/>
      <c r="S839" s="92"/>
      <c r="T839" s="92"/>
      <c r="U839" s="92"/>
      <c r="V839" s="92"/>
      <c r="W839" s="92"/>
      <c r="X839" s="92"/>
      <c r="Y839" s="92"/>
      <c r="Z839" s="92"/>
      <c r="AA839" s="92"/>
      <c r="AB839" s="92"/>
      <c r="AC839" s="92"/>
      <c r="AD839" s="92"/>
    </row>
    <row r="840" spans="1:30">
      <c r="A840" s="92"/>
      <c r="B840" s="92"/>
      <c r="C840" s="92"/>
      <c r="D840" s="92"/>
      <c r="E840" s="92"/>
      <c r="F840" s="92"/>
      <c r="G840" s="92"/>
      <c r="H840" s="92"/>
      <c r="I840" s="92"/>
      <c r="J840" s="92"/>
      <c r="K840" s="92"/>
      <c r="L840" s="92"/>
      <c r="M840" s="92"/>
      <c r="N840" s="92"/>
      <c r="O840" s="92"/>
      <c r="P840" s="92"/>
      <c r="Q840" s="92"/>
      <c r="R840" s="92"/>
      <c r="S840" s="92"/>
      <c r="T840" s="92"/>
      <c r="U840" s="92"/>
      <c r="V840" s="92"/>
      <c r="W840" s="92"/>
      <c r="X840" s="92"/>
      <c r="Y840" s="92"/>
      <c r="Z840" s="92"/>
      <c r="AA840" s="92"/>
      <c r="AB840" s="92"/>
      <c r="AC840" s="92"/>
      <c r="AD840" s="92"/>
    </row>
    <row r="841" spans="1:30">
      <c r="A841" s="92"/>
      <c r="B841" s="92"/>
      <c r="C841" s="92"/>
      <c r="D841" s="92"/>
      <c r="E841" s="92"/>
      <c r="F841" s="92"/>
      <c r="G841" s="92"/>
      <c r="H841" s="92"/>
      <c r="I841" s="92"/>
      <c r="J841" s="92"/>
      <c r="K841" s="92"/>
      <c r="L841" s="92"/>
      <c r="M841" s="92"/>
      <c r="N841" s="92"/>
      <c r="O841" s="92"/>
      <c r="P841" s="92"/>
      <c r="Q841" s="92"/>
      <c r="R841" s="92"/>
      <c r="S841" s="92"/>
      <c r="T841" s="92"/>
      <c r="U841" s="92"/>
      <c r="V841" s="92"/>
      <c r="W841" s="92"/>
      <c r="X841" s="92"/>
      <c r="Y841" s="92"/>
      <c r="Z841" s="92"/>
      <c r="AA841" s="92"/>
      <c r="AB841" s="92"/>
      <c r="AC841" s="92"/>
      <c r="AD841" s="92"/>
    </row>
    <row r="842" spans="1:30">
      <c r="A842" s="92"/>
      <c r="B842" s="92"/>
      <c r="C842" s="92"/>
      <c r="D842" s="92"/>
      <c r="E842" s="92"/>
      <c r="F842" s="92"/>
      <c r="G842" s="92"/>
      <c r="H842" s="92"/>
      <c r="I842" s="92"/>
      <c r="J842" s="92"/>
      <c r="K842" s="92"/>
      <c r="L842" s="92"/>
      <c r="M842" s="92"/>
      <c r="N842" s="92"/>
      <c r="O842" s="92"/>
      <c r="P842" s="92"/>
      <c r="Q842" s="92"/>
      <c r="R842" s="92"/>
      <c r="S842" s="92"/>
      <c r="T842" s="92"/>
      <c r="U842" s="92"/>
      <c r="V842" s="92"/>
      <c r="W842" s="92"/>
      <c r="X842" s="92"/>
      <c r="Y842" s="92"/>
      <c r="Z842" s="92"/>
      <c r="AA842" s="92"/>
      <c r="AB842" s="92"/>
      <c r="AC842" s="92"/>
      <c r="AD842" s="92"/>
    </row>
    <row r="843" spans="1:30">
      <c r="A843" s="92"/>
      <c r="B843" s="92"/>
      <c r="C843" s="92"/>
      <c r="D843" s="92"/>
      <c r="E843" s="92"/>
      <c r="F843" s="92"/>
      <c r="G843" s="92"/>
      <c r="H843" s="92"/>
      <c r="I843" s="92"/>
      <c r="J843" s="92"/>
      <c r="K843" s="92"/>
      <c r="L843" s="92"/>
      <c r="M843" s="92"/>
      <c r="N843" s="92"/>
      <c r="O843" s="92"/>
      <c r="P843" s="92"/>
      <c r="Q843" s="92"/>
      <c r="R843" s="92"/>
      <c r="S843" s="92"/>
      <c r="T843" s="92"/>
      <c r="U843" s="92"/>
      <c r="V843" s="92"/>
      <c r="W843" s="92"/>
      <c r="X843" s="92"/>
      <c r="Y843" s="92"/>
      <c r="Z843" s="92"/>
      <c r="AA843" s="92"/>
      <c r="AB843" s="92"/>
      <c r="AC843" s="92"/>
      <c r="AD843" s="92"/>
    </row>
    <row r="844" spans="1:30">
      <c r="A844" s="92"/>
      <c r="B844" s="92"/>
      <c r="C844" s="92"/>
      <c r="D844" s="92"/>
      <c r="E844" s="92"/>
      <c r="F844" s="92"/>
      <c r="G844" s="92"/>
      <c r="H844" s="92"/>
      <c r="I844" s="92"/>
      <c r="J844" s="92"/>
      <c r="K844" s="92"/>
      <c r="L844" s="92"/>
      <c r="M844" s="92"/>
      <c r="N844" s="92"/>
      <c r="O844" s="92"/>
      <c r="P844" s="92"/>
      <c r="Q844" s="92"/>
      <c r="R844" s="92"/>
      <c r="S844" s="92"/>
      <c r="T844" s="92"/>
      <c r="U844" s="92"/>
      <c r="V844" s="92"/>
      <c r="W844" s="92"/>
      <c r="X844" s="92"/>
      <c r="Y844" s="92"/>
      <c r="Z844" s="92"/>
      <c r="AA844" s="92"/>
      <c r="AB844" s="92"/>
      <c r="AC844" s="92"/>
      <c r="AD844" s="92"/>
    </row>
    <row r="845" spans="1:30">
      <c r="A845" s="92"/>
      <c r="B845" s="92"/>
      <c r="C845" s="92"/>
      <c r="D845" s="92"/>
      <c r="E845" s="92"/>
      <c r="F845" s="92"/>
      <c r="G845" s="92"/>
      <c r="H845" s="92"/>
      <c r="I845" s="92"/>
      <c r="J845" s="92"/>
      <c r="K845" s="92"/>
      <c r="L845" s="92"/>
      <c r="M845" s="92"/>
      <c r="N845" s="92"/>
      <c r="O845" s="92"/>
      <c r="P845" s="92"/>
      <c r="Q845" s="92"/>
      <c r="R845" s="92"/>
      <c r="S845" s="92"/>
      <c r="T845" s="92"/>
      <c r="U845" s="92"/>
      <c r="V845" s="92"/>
      <c r="W845" s="92"/>
      <c r="X845" s="92"/>
      <c r="Y845" s="92"/>
      <c r="Z845" s="92"/>
      <c r="AA845" s="92"/>
      <c r="AB845" s="92"/>
      <c r="AC845" s="92"/>
      <c r="AD845" s="92"/>
    </row>
    <row r="846" spans="1:30">
      <c r="A846" s="92"/>
      <c r="B846" s="92"/>
      <c r="C846" s="92"/>
      <c r="D846" s="92"/>
      <c r="E846" s="92"/>
      <c r="F846" s="92"/>
      <c r="G846" s="92"/>
      <c r="H846" s="92"/>
      <c r="I846" s="92"/>
      <c r="J846" s="92"/>
      <c r="K846" s="92"/>
      <c r="L846" s="92"/>
      <c r="M846" s="92"/>
      <c r="N846" s="92"/>
      <c r="O846" s="92"/>
      <c r="P846" s="92"/>
      <c r="Q846" s="92"/>
      <c r="R846" s="92"/>
      <c r="S846" s="92"/>
      <c r="T846" s="92"/>
      <c r="U846" s="92"/>
      <c r="V846" s="92"/>
      <c r="W846" s="92"/>
      <c r="X846" s="92"/>
      <c r="Y846" s="92"/>
      <c r="Z846" s="92"/>
      <c r="AA846" s="92"/>
      <c r="AB846" s="92"/>
      <c r="AC846" s="92"/>
      <c r="AD846" s="92"/>
    </row>
    <row r="847" spans="1:30">
      <c r="A847" s="92"/>
      <c r="B847" s="92"/>
      <c r="C847" s="92"/>
      <c r="D847" s="92"/>
      <c r="E847" s="92"/>
      <c r="F847" s="92"/>
      <c r="G847" s="92"/>
      <c r="H847" s="92"/>
      <c r="I847" s="92"/>
      <c r="J847" s="92"/>
      <c r="K847" s="92"/>
      <c r="L847" s="92"/>
      <c r="M847" s="92"/>
      <c r="N847" s="92"/>
      <c r="O847" s="92"/>
      <c r="P847" s="92"/>
      <c r="Q847" s="92"/>
      <c r="R847" s="92"/>
      <c r="S847" s="92"/>
      <c r="T847" s="92"/>
      <c r="U847" s="92"/>
      <c r="V847" s="92"/>
      <c r="W847" s="92"/>
      <c r="X847" s="92"/>
      <c r="Y847" s="92"/>
      <c r="Z847" s="92"/>
      <c r="AA847" s="92"/>
      <c r="AB847" s="92"/>
      <c r="AC847" s="92"/>
      <c r="AD847" s="92"/>
    </row>
    <row r="848" spans="1:30">
      <c r="A848" s="92"/>
      <c r="B848" s="92"/>
      <c r="C848" s="92"/>
      <c r="D848" s="92"/>
      <c r="E848" s="92"/>
      <c r="F848" s="92"/>
      <c r="G848" s="92"/>
      <c r="H848" s="92"/>
      <c r="I848" s="92"/>
      <c r="J848" s="92"/>
      <c r="K848" s="92"/>
      <c r="L848" s="92"/>
      <c r="M848" s="92"/>
      <c r="N848" s="92"/>
      <c r="O848" s="92"/>
      <c r="P848" s="92"/>
      <c r="Q848" s="92"/>
      <c r="R848" s="92"/>
      <c r="S848" s="92"/>
      <c r="T848" s="92"/>
      <c r="U848" s="92"/>
      <c r="V848" s="92"/>
      <c r="W848" s="92"/>
      <c r="X848" s="92"/>
      <c r="Y848" s="92"/>
      <c r="Z848" s="92"/>
      <c r="AA848" s="92"/>
      <c r="AB848" s="92"/>
      <c r="AC848" s="92"/>
      <c r="AD848" s="92"/>
    </row>
    <row r="849" spans="1:30">
      <c r="A849" s="92"/>
      <c r="B849" s="92"/>
      <c r="C849" s="92"/>
      <c r="D849" s="92"/>
      <c r="E849" s="92"/>
      <c r="F849" s="92"/>
      <c r="G849" s="92"/>
      <c r="H849" s="92"/>
      <c r="I849" s="92"/>
      <c r="J849" s="92"/>
      <c r="K849" s="92"/>
      <c r="L849" s="92"/>
      <c r="M849" s="92"/>
      <c r="N849" s="92"/>
      <c r="O849" s="92"/>
      <c r="P849" s="92"/>
      <c r="Q849" s="92"/>
      <c r="R849" s="92"/>
      <c r="S849" s="92"/>
      <c r="T849" s="92"/>
      <c r="U849" s="92"/>
      <c r="V849" s="92"/>
      <c r="W849" s="92"/>
      <c r="X849" s="92"/>
      <c r="Y849" s="92"/>
      <c r="Z849" s="92"/>
      <c r="AA849" s="92"/>
      <c r="AB849" s="92"/>
      <c r="AC849" s="92"/>
      <c r="AD849" s="92"/>
    </row>
    <row r="850" spans="1:30">
      <c r="A850" s="92"/>
      <c r="B850" s="92"/>
      <c r="C850" s="92"/>
      <c r="D850" s="92"/>
      <c r="E850" s="92"/>
      <c r="F850" s="92"/>
      <c r="G850" s="92"/>
      <c r="H850" s="92"/>
      <c r="I850" s="92"/>
      <c r="J850" s="92"/>
      <c r="K850" s="92"/>
      <c r="L850" s="92"/>
      <c r="M850" s="92"/>
      <c r="N850" s="92"/>
      <c r="O850" s="92"/>
      <c r="P850" s="92"/>
      <c r="Q850" s="92"/>
      <c r="R850" s="92"/>
      <c r="S850" s="92"/>
      <c r="T850" s="92"/>
      <c r="U850" s="92"/>
      <c r="V850" s="92"/>
      <c r="W850" s="92"/>
      <c r="X850" s="92"/>
      <c r="Y850" s="92"/>
      <c r="Z850" s="92"/>
      <c r="AA850" s="92"/>
      <c r="AB850" s="92"/>
      <c r="AC850" s="92"/>
      <c r="AD850" s="92"/>
    </row>
    <row r="851" spans="1:30">
      <c r="A851" s="92"/>
      <c r="B851" s="92"/>
      <c r="C851" s="92"/>
      <c r="D851" s="92"/>
      <c r="E851" s="92"/>
      <c r="F851" s="92"/>
      <c r="G851" s="92"/>
      <c r="H851" s="92"/>
      <c r="I851" s="92"/>
      <c r="J851" s="92"/>
      <c r="K851" s="92"/>
      <c r="L851" s="92"/>
      <c r="M851" s="92"/>
      <c r="N851" s="92"/>
      <c r="O851" s="92"/>
      <c r="P851" s="92"/>
      <c r="Q851" s="92"/>
      <c r="R851" s="92"/>
      <c r="S851" s="92"/>
      <c r="T851" s="92"/>
      <c r="U851" s="92"/>
      <c r="V851" s="92"/>
      <c r="W851" s="92"/>
      <c r="X851" s="92"/>
      <c r="Y851" s="92"/>
      <c r="Z851" s="92"/>
      <c r="AA851" s="92"/>
      <c r="AB851" s="92"/>
      <c r="AC851" s="92"/>
      <c r="AD851" s="92"/>
    </row>
    <row r="852" spans="1:30">
      <c r="A852" s="92"/>
      <c r="B852" s="92"/>
      <c r="C852" s="92"/>
      <c r="D852" s="92"/>
      <c r="E852" s="92"/>
      <c r="F852" s="92"/>
      <c r="G852" s="92"/>
      <c r="H852" s="92"/>
      <c r="I852" s="92"/>
      <c r="J852" s="92"/>
      <c r="K852" s="92"/>
      <c r="L852" s="92"/>
      <c r="M852" s="92"/>
      <c r="N852" s="92"/>
      <c r="O852" s="92"/>
      <c r="P852" s="92"/>
      <c r="Q852" s="92"/>
      <c r="R852" s="92"/>
      <c r="S852" s="92"/>
      <c r="T852" s="92"/>
      <c r="U852" s="92"/>
      <c r="V852" s="92"/>
      <c r="W852" s="92"/>
      <c r="X852" s="92"/>
      <c r="Y852" s="92"/>
      <c r="Z852" s="92"/>
      <c r="AA852" s="92"/>
      <c r="AB852" s="92"/>
      <c r="AC852" s="92"/>
      <c r="AD852" s="92"/>
    </row>
    <row r="853" spans="1:30">
      <c r="A853" s="92"/>
      <c r="B853" s="92"/>
      <c r="C853" s="92"/>
      <c r="D853" s="92"/>
      <c r="E853" s="92"/>
      <c r="F853" s="92"/>
      <c r="G853" s="92"/>
      <c r="H853" s="92"/>
      <c r="I853" s="92"/>
      <c r="J853" s="92"/>
      <c r="K853" s="92"/>
      <c r="L853" s="92"/>
      <c r="M853" s="92"/>
      <c r="N853" s="92"/>
      <c r="O853" s="92"/>
      <c r="P853" s="92"/>
      <c r="Q853" s="92"/>
      <c r="R853" s="92"/>
      <c r="S853" s="92"/>
      <c r="T853" s="92"/>
      <c r="U853" s="92"/>
      <c r="V853" s="92"/>
      <c r="W853" s="92"/>
      <c r="X853" s="92"/>
      <c r="Y853" s="92"/>
      <c r="Z853" s="92"/>
      <c r="AA853" s="92"/>
      <c r="AB853" s="92"/>
      <c r="AC853" s="92"/>
      <c r="AD853" s="92"/>
    </row>
    <row r="854" spans="1:30">
      <c r="A854" s="92"/>
      <c r="B854" s="92"/>
      <c r="C854" s="92"/>
      <c r="D854" s="92"/>
      <c r="E854" s="92"/>
      <c r="F854" s="92"/>
      <c r="G854" s="92"/>
      <c r="H854" s="92"/>
      <c r="I854" s="92"/>
      <c r="J854" s="92"/>
      <c r="K854" s="92"/>
      <c r="L854" s="92"/>
      <c r="M854" s="92"/>
      <c r="N854" s="92"/>
      <c r="O854" s="92"/>
      <c r="P854" s="92"/>
      <c r="Q854" s="92"/>
      <c r="R854" s="92"/>
      <c r="S854" s="92"/>
      <c r="T854" s="92"/>
      <c r="U854" s="92"/>
      <c r="V854" s="92"/>
      <c r="W854" s="92"/>
      <c r="X854" s="92"/>
      <c r="Y854" s="92"/>
      <c r="Z854" s="92"/>
      <c r="AA854" s="92"/>
      <c r="AB854" s="92"/>
      <c r="AC854" s="92"/>
      <c r="AD854" s="92"/>
    </row>
    <row r="855" spans="1:30">
      <c r="A855" s="92"/>
      <c r="B855" s="92"/>
      <c r="C855" s="92"/>
      <c r="D855" s="92"/>
      <c r="E855" s="92"/>
      <c r="F855" s="92"/>
      <c r="G855" s="92"/>
      <c r="H855" s="92"/>
      <c r="I855" s="92"/>
      <c r="J855" s="92"/>
      <c r="K855" s="92"/>
      <c r="L855" s="92"/>
      <c r="M855" s="92"/>
      <c r="N855" s="92"/>
      <c r="O855" s="92"/>
      <c r="P855" s="92"/>
      <c r="Q855" s="92"/>
      <c r="R855" s="92"/>
      <c r="S855" s="92"/>
      <c r="T855" s="92"/>
      <c r="U855" s="92"/>
      <c r="V855" s="92"/>
      <c r="W855" s="92"/>
      <c r="X855" s="92"/>
      <c r="Y855" s="92"/>
      <c r="Z855" s="92"/>
      <c r="AA855" s="92"/>
      <c r="AB855" s="92"/>
      <c r="AC855" s="92"/>
      <c r="AD855" s="92"/>
    </row>
    <row r="856" spans="1:30">
      <c r="A856" s="92"/>
      <c r="B856" s="92"/>
      <c r="C856" s="92"/>
      <c r="D856" s="92"/>
      <c r="E856" s="92"/>
      <c r="F856" s="92"/>
      <c r="G856" s="92"/>
      <c r="H856" s="92"/>
      <c r="I856" s="92"/>
      <c r="J856" s="92"/>
      <c r="K856" s="92"/>
      <c r="L856" s="92"/>
      <c r="M856" s="92"/>
      <c r="N856" s="92"/>
      <c r="O856" s="92"/>
      <c r="P856" s="92"/>
      <c r="Q856" s="92"/>
      <c r="R856" s="92"/>
      <c r="S856" s="92"/>
      <c r="T856" s="92"/>
      <c r="U856" s="92"/>
      <c r="V856" s="92"/>
      <c r="W856" s="92"/>
      <c r="X856" s="92"/>
      <c r="Y856" s="92"/>
      <c r="Z856" s="92"/>
      <c r="AA856" s="92"/>
      <c r="AB856" s="92"/>
      <c r="AC856" s="92"/>
      <c r="AD856" s="92"/>
    </row>
    <row r="857" spans="1:30">
      <c r="A857" s="92"/>
      <c r="B857" s="92"/>
      <c r="C857" s="92"/>
      <c r="D857" s="92"/>
      <c r="E857" s="92"/>
      <c r="F857" s="92"/>
      <c r="G857" s="92"/>
      <c r="H857" s="92"/>
      <c r="I857" s="92"/>
      <c r="J857" s="92"/>
      <c r="K857" s="92"/>
      <c r="L857" s="92"/>
      <c r="M857" s="92"/>
      <c r="N857" s="92"/>
      <c r="O857" s="92"/>
      <c r="P857" s="92"/>
      <c r="Q857" s="92"/>
      <c r="R857" s="92"/>
      <c r="S857" s="92"/>
      <c r="T857" s="92"/>
      <c r="U857" s="92"/>
      <c r="V857" s="92"/>
      <c r="W857" s="92"/>
      <c r="X857" s="92"/>
      <c r="Y857" s="92"/>
      <c r="Z857" s="92"/>
      <c r="AA857" s="92"/>
      <c r="AB857" s="92"/>
      <c r="AC857" s="92"/>
      <c r="AD857" s="92"/>
    </row>
    <row r="858" spans="1:30">
      <c r="A858" s="92"/>
      <c r="B858" s="92"/>
      <c r="C858" s="92"/>
      <c r="D858" s="92"/>
      <c r="E858" s="92"/>
      <c r="F858" s="92"/>
      <c r="G858" s="92"/>
      <c r="H858" s="92"/>
      <c r="I858" s="92"/>
      <c r="J858" s="92"/>
      <c r="K858" s="92"/>
      <c r="L858" s="92"/>
      <c r="M858" s="92"/>
      <c r="N858" s="92"/>
      <c r="O858" s="92"/>
      <c r="P858" s="92"/>
      <c r="Q858" s="92"/>
      <c r="R858" s="92"/>
      <c r="S858" s="92"/>
      <c r="T858" s="92"/>
      <c r="U858" s="92"/>
      <c r="V858" s="92"/>
      <c r="W858" s="92"/>
      <c r="X858" s="92"/>
      <c r="Y858" s="92"/>
      <c r="Z858" s="92"/>
      <c r="AA858" s="92"/>
      <c r="AB858" s="92"/>
      <c r="AC858" s="92"/>
      <c r="AD858" s="92"/>
    </row>
    <row r="859" spans="1:30">
      <c r="A859" s="92"/>
      <c r="B859" s="92"/>
      <c r="C859" s="92"/>
      <c r="D859" s="92"/>
      <c r="E859" s="92"/>
      <c r="F859" s="92"/>
      <c r="G859" s="92"/>
      <c r="H859" s="92"/>
      <c r="I859" s="92"/>
      <c r="J859" s="92"/>
      <c r="K859" s="92"/>
      <c r="L859" s="92"/>
      <c r="M859" s="92"/>
      <c r="N859" s="92"/>
      <c r="O859" s="92"/>
      <c r="P859" s="92"/>
      <c r="Q859" s="92"/>
      <c r="R859" s="92"/>
      <c r="S859" s="92"/>
      <c r="T859" s="92"/>
      <c r="U859" s="92"/>
      <c r="V859" s="92"/>
      <c r="W859" s="92"/>
      <c r="X859" s="92"/>
      <c r="Y859" s="92"/>
      <c r="Z859" s="92"/>
      <c r="AA859" s="92"/>
      <c r="AB859" s="92"/>
      <c r="AC859" s="92"/>
      <c r="AD859" s="92"/>
    </row>
    <row r="860" spans="1:30">
      <c r="A860" s="92"/>
      <c r="B860" s="92"/>
      <c r="C860" s="92"/>
      <c r="D860" s="92"/>
      <c r="E860" s="92"/>
      <c r="F860" s="92"/>
      <c r="G860" s="92"/>
      <c r="H860" s="92"/>
      <c r="I860" s="92"/>
      <c r="J860" s="92"/>
      <c r="K860" s="92"/>
      <c r="L860" s="92"/>
      <c r="M860" s="92"/>
      <c r="N860" s="92"/>
      <c r="O860" s="92"/>
      <c r="P860" s="92"/>
      <c r="Q860" s="92"/>
      <c r="R860" s="92"/>
      <c r="S860" s="92"/>
      <c r="T860" s="92"/>
      <c r="U860" s="92"/>
      <c r="V860" s="92"/>
      <c r="W860" s="92"/>
      <c r="X860" s="92"/>
      <c r="Y860" s="92"/>
      <c r="Z860" s="92"/>
      <c r="AA860" s="92"/>
      <c r="AB860" s="92"/>
      <c r="AC860" s="92"/>
      <c r="AD860" s="92"/>
    </row>
    <row r="861" spans="1:30">
      <c r="A861" s="92"/>
      <c r="B861" s="92"/>
      <c r="C861" s="92"/>
      <c r="D861" s="92"/>
      <c r="E861" s="92"/>
      <c r="F861" s="92"/>
      <c r="G861" s="92"/>
      <c r="H861" s="92"/>
      <c r="I861" s="92"/>
      <c r="J861" s="92"/>
      <c r="K861" s="92"/>
      <c r="L861" s="92"/>
      <c r="M861" s="92"/>
      <c r="N861" s="92"/>
      <c r="O861" s="92"/>
      <c r="P861" s="92"/>
      <c r="Q861" s="92"/>
      <c r="R861" s="92"/>
      <c r="S861" s="92"/>
      <c r="T861" s="92"/>
      <c r="U861" s="92"/>
      <c r="V861" s="92"/>
      <c r="W861" s="92"/>
      <c r="X861" s="92"/>
      <c r="Y861" s="92"/>
      <c r="Z861" s="92"/>
      <c r="AA861" s="92"/>
      <c r="AB861" s="92"/>
      <c r="AC861" s="92"/>
      <c r="AD861" s="92"/>
    </row>
    <row r="862" spans="1:30">
      <c r="A862" s="92"/>
      <c r="B862" s="92"/>
      <c r="C862" s="92"/>
      <c r="D862" s="92"/>
      <c r="E862" s="92"/>
      <c r="F862" s="92"/>
      <c r="G862" s="92"/>
      <c r="H862" s="92"/>
      <c r="I862" s="92"/>
      <c r="J862" s="92"/>
      <c r="K862" s="92"/>
      <c r="L862" s="92"/>
      <c r="M862" s="92"/>
      <c r="N862" s="92"/>
      <c r="O862" s="92"/>
      <c r="P862" s="92"/>
      <c r="Q862" s="92"/>
      <c r="R862" s="92"/>
      <c r="S862" s="92"/>
      <c r="T862" s="92"/>
      <c r="U862" s="92"/>
      <c r="V862" s="92"/>
      <c r="W862" s="92"/>
      <c r="X862" s="92"/>
      <c r="Y862" s="92"/>
      <c r="Z862" s="92"/>
      <c r="AA862" s="92"/>
      <c r="AB862" s="92"/>
      <c r="AC862" s="92"/>
      <c r="AD862" s="92"/>
    </row>
    <row r="863" spans="1:30">
      <c r="A863" s="92"/>
      <c r="B863" s="92"/>
      <c r="C863" s="92"/>
      <c r="D863" s="92"/>
      <c r="E863" s="92"/>
      <c r="F863" s="92"/>
      <c r="G863" s="92"/>
      <c r="H863" s="92"/>
      <c r="I863" s="92"/>
      <c r="J863" s="92"/>
      <c r="K863" s="92"/>
      <c r="L863" s="92"/>
      <c r="M863" s="92"/>
      <c r="N863" s="92"/>
      <c r="O863" s="92"/>
      <c r="P863" s="92"/>
      <c r="Q863" s="92"/>
      <c r="R863" s="92"/>
      <c r="S863" s="92"/>
      <c r="T863" s="92"/>
      <c r="U863" s="92"/>
      <c r="V863" s="92"/>
      <c r="W863" s="92"/>
      <c r="X863" s="92"/>
      <c r="Y863" s="92"/>
      <c r="Z863" s="92"/>
      <c r="AA863" s="92"/>
      <c r="AB863" s="92"/>
      <c r="AC863" s="92"/>
      <c r="AD863" s="92"/>
    </row>
    <row r="864" spans="1:30">
      <c r="A864" s="92"/>
      <c r="B864" s="92"/>
      <c r="C864" s="92"/>
      <c r="D864" s="92"/>
      <c r="E864" s="92"/>
      <c r="F864" s="92"/>
      <c r="G864" s="92"/>
      <c r="H864" s="92"/>
      <c r="I864" s="92"/>
      <c r="J864" s="92"/>
      <c r="K864" s="92"/>
      <c r="L864" s="92"/>
      <c r="M864" s="92"/>
      <c r="N864" s="92"/>
      <c r="O864" s="92"/>
      <c r="P864" s="92"/>
      <c r="Q864" s="92"/>
      <c r="R864" s="92"/>
      <c r="S864" s="92"/>
      <c r="T864" s="92"/>
      <c r="U864" s="92"/>
      <c r="V864" s="92"/>
      <c r="W864" s="92"/>
      <c r="X864" s="92"/>
      <c r="Y864" s="92"/>
      <c r="Z864" s="92"/>
      <c r="AA864" s="92"/>
      <c r="AB864" s="92"/>
      <c r="AC864" s="92"/>
      <c r="AD864" s="92"/>
    </row>
    <row r="865" spans="1:30">
      <c r="A865" s="92"/>
      <c r="B865" s="92"/>
      <c r="C865" s="92"/>
      <c r="D865" s="92"/>
      <c r="E865" s="92"/>
      <c r="F865" s="92"/>
      <c r="G865" s="92"/>
      <c r="H865" s="92"/>
      <c r="I865" s="92"/>
      <c r="J865" s="92"/>
      <c r="K865" s="92"/>
      <c r="L865" s="92"/>
      <c r="M865" s="92"/>
      <c r="N865" s="92"/>
      <c r="O865" s="92"/>
      <c r="P865" s="92"/>
      <c r="Q865" s="92"/>
      <c r="R865" s="92"/>
      <c r="S865" s="92"/>
      <c r="T865" s="92"/>
      <c r="U865" s="92"/>
      <c r="V865" s="92"/>
      <c r="W865" s="92"/>
      <c r="X865" s="92"/>
      <c r="Y865" s="92"/>
      <c r="Z865" s="92"/>
      <c r="AA865" s="92"/>
      <c r="AB865" s="92"/>
      <c r="AC865" s="92"/>
      <c r="AD865" s="92"/>
    </row>
    <row r="866" spans="1:30">
      <c r="A866" s="92"/>
      <c r="B866" s="92"/>
      <c r="C866" s="92"/>
      <c r="D866" s="92"/>
      <c r="E866" s="92"/>
      <c r="F866" s="92"/>
      <c r="G866" s="92"/>
      <c r="H866" s="92"/>
      <c r="I866" s="92"/>
      <c r="J866" s="92"/>
      <c r="K866" s="92"/>
      <c r="L866" s="92"/>
      <c r="M866" s="92"/>
      <c r="N866" s="92"/>
      <c r="O866" s="92"/>
      <c r="P866" s="92"/>
      <c r="Q866" s="92"/>
      <c r="R866" s="92"/>
      <c r="S866" s="92"/>
      <c r="T866" s="92"/>
      <c r="U866" s="92"/>
      <c r="V866" s="92"/>
      <c r="W866" s="92"/>
      <c r="X866" s="92"/>
      <c r="Y866" s="92"/>
      <c r="Z866" s="92"/>
      <c r="AA866" s="92"/>
      <c r="AB866" s="92"/>
      <c r="AC866" s="92"/>
      <c r="AD866" s="92"/>
    </row>
    <row r="867" spans="1:30">
      <c r="A867" s="92"/>
      <c r="B867" s="92"/>
      <c r="C867" s="92"/>
      <c r="D867" s="92"/>
      <c r="E867" s="92"/>
      <c r="F867" s="92"/>
      <c r="G867" s="92"/>
      <c r="H867" s="92"/>
      <c r="I867" s="92"/>
      <c r="J867" s="92"/>
      <c r="K867" s="92"/>
      <c r="L867" s="92"/>
      <c r="M867" s="92"/>
      <c r="N867" s="92"/>
      <c r="O867" s="92"/>
      <c r="P867" s="92"/>
      <c r="Q867" s="92"/>
      <c r="R867" s="92"/>
      <c r="S867" s="92"/>
      <c r="T867" s="92"/>
      <c r="U867" s="92"/>
      <c r="V867" s="92"/>
      <c r="W867" s="92"/>
      <c r="X867" s="92"/>
      <c r="Y867" s="92"/>
      <c r="Z867" s="92"/>
      <c r="AA867" s="92"/>
      <c r="AB867" s="92"/>
      <c r="AC867" s="92"/>
      <c r="AD867" s="92"/>
    </row>
    <row r="868" spans="1:30">
      <c r="A868" s="92"/>
      <c r="B868" s="92"/>
      <c r="C868" s="92"/>
      <c r="D868" s="92"/>
      <c r="E868" s="92"/>
      <c r="F868" s="92"/>
      <c r="G868" s="92"/>
      <c r="H868" s="92"/>
      <c r="I868" s="92"/>
      <c r="J868" s="92"/>
      <c r="K868" s="92"/>
      <c r="L868" s="92"/>
      <c r="M868" s="92"/>
      <c r="N868" s="92"/>
      <c r="O868" s="92"/>
      <c r="P868" s="92"/>
      <c r="Q868" s="92"/>
      <c r="R868" s="92"/>
      <c r="S868" s="92"/>
      <c r="T868" s="92"/>
      <c r="U868" s="92"/>
      <c r="V868" s="92"/>
      <c r="W868" s="92"/>
      <c r="X868" s="92"/>
      <c r="Y868" s="92"/>
      <c r="Z868" s="92"/>
      <c r="AA868" s="92"/>
      <c r="AB868" s="92"/>
      <c r="AC868" s="92"/>
      <c r="AD868" s="92"/>
    </row>
    <row r="869" spans="1:30">
      <c r="A869" s="92"/>
      <c r="B869" s="92"/>
      <c r="C869" s="92"/>
      <c r="D869" s="92"/>
      <c r="E869" s="92"/>
      <c r="F869" s="92"/>
      <c r="G869" s="92"/>
      <c r="H869" s="92"/>
      <c r="I869" s="92"/>
      <c r="J869" s="92"/>
      <c r="K869" s="92"/>
      <c r="L869" s="92"/>
      <c r="M869" s="92"/>
      <c r="N869" s="92"/>
      <c r="O869" s="92"/>
      <c r="P869" s="92"/>
      <c r="Q869" s="92"/>
      <c r="R869" s="92"/>
      <c r="S869" s="92"/>
      <c r="T869" s="92"/>
      <c r="U869" s="92"/>
      <c r="V869" s="92"/>
      <c r="W869" s="92"/>
      <c r="X869" s="92"/>
      <c r="Y869" s="92"/>
      <c r="Z869" s="92"/>
      <c r="AA869" s="92"/>
      <c r="AB869" s="92"/>
      <c r="AC869" s="92"/>
      <c r="AD869" s="92"/>
    </row>
    <row r="870" spans="1:30">
      <c r="A870" s="92"/>
      <c r="B870" s="92"/>
      <c r="C870" s="92"/>
      <c r="D870" s="92"/>
      <c r="E870" s="92"/>
      <c r="F870" s="92"/>
      <c r="G870" s="92"/>
      <c r="H870" s="92"/>
      <c r="I870" s="92"/>
      <c r="J870" s="92"/>
      <c r="K870" s="92"/>
      <c r="L870" s="92"/>
      <c r="M870" s="92"/>
      <c r="N870" s="92"/>
      <c r="O870" s="92"/>
      <c r="P870" s="92"/>
      <c r="Q870" s="92"/>
      <c r="R870" s="92"/>
      <c r="S870" s="92"/>
      <c r="T870" s="92"/>
      <c r="U870" s="92"/>
      <c r="V870" s="92"/>
      <c r="W870" s="92"/>
      <c r="X870" s="92"/>
      <c r="Y870" s="92"/>
      <c r="Z870" s="92"/>
      <c r="AA870" s="92"/>
      <c r="AB870" s="92"/>
      <c r="AC870" s="92"/>
      <c r="AD870" s="92"/>
    </row>
    <row r="871" spans="1:30">
      <c r="A871" s="92"/>
      <c r="B871" s="92"/>
      <c r="C871" s="92"/>
      <c r="D871" s="92"/>
      <c r="E871" s="92"/>
      <c r="F871" s="92"/>
      <c r="G871" s="92"/>
      <c r="H871" s="92"/>
      <c r="I871" s="92"/>
      <c r="J871" s="92"/>
      <c r="K871" s="92"/>
      <c r="L871" s="92"/>
      <c r="M871" s="92"/>
      <c r="N871" s="92"/>
      <c r="O871" s="92"/>
      <c r="P871" s="92"/>
      <c r="Q871" s="92"/>
      <c r="R871" s="92"/>
      <c r="S871" s="92"/>
      <c r="T871" s="92"/>
      <c r="U871" s="92"/>
      <c r="V871" s="92"/>
      <c r="W871" s="92"/>
      <c r="X871" s="92"/>
      <c r="Y871" s="92"/>
      <c r="Z871" s="92"/>
      <c r="AA871" s="92"/>
      <c r="AB871" s="92"/>
      <c r="AC871" s="92"/>
      <c r="AD871" s="92"/>
    </row>
    <row r="872" spans="1:30">
      <c r="A872" s="92"/>
      <c r="B872" s="92"/>
      <c r="C872" s="92"/>
      <c r="D872" s="92"/>
      <c r="E872" s="92"/>
      <c r="F872" s="92"/>
      <c r="G872" s="92"/>
      <c r="H872" s="92"/>
      <c r="I872" s="92"/>
      <c r="J872" s="92"/>
      <c r="K872" s="92"/>
      <c r="L872" s="92"/>
      <c r="M872" s="92"/>
      <c r="N872" s="92"/>
      <c r="O872" s="92"/>
      <c r="P872" s="92"/>
      <c r="Q872" s="92"/>
      <c r="R872" s="92"/>
      <c r="S872" s="92"/>
      <c r="T872" s="92"/>
      <c r="U872" s="92"/>
      <c r="V872" s="92"/>
      <c r="W872" s="92"/>
      <c r="X872" s="92"/>
      <c r="Y872" s="92"/>
      <c r="Z872" s="92"/>
      <c r="AA872" s="92"/>
      <c r="AB872" s="92"/>
      <c r="AC872" s="92"/>
      <c r="AD872" s="92"/>
    </row>
    <row r="873" spans="1:30">
      <c r="A873" s="92"/>
      <c r="B873" s="92"/>
      <c r="C873" s="92"/>
      <c r="D873" s="92"/>
      <c r="E873" s="92"/>
      <c r="F873" s="92"/>
      <c r="G873" s="92"/>
      <c r="H873" s="92"/>
      <c r="I873" s="92"/>
      <c r="J873" s="92"/>
      <c r="K873" s="92"/>
      <c r="L873" s="92"/>
      <c r="M873" s="92"/>
      <c r="N873" s="92"/>
      <c r="O873" s="92"/>
      <c r="P873" s="92"/>
      <c r="Q873" s="92"/>
      <c r="R873" s="92"/>
      <c r="S873" s="92"/>
      <c r="T873" s="92"/>
      <c r="U873" s="92"/>
      <c r="V873" s="92"/>
      <c r="W873" s="92"/>
      <c r="X873" s="92"/>
      <c r="Y873" s="92"/>
      <c r="Z873" s="92"/>
      <c r="AA873" s="92"/>
      <c r="AB873" s="92"/>
      <c r="AC873" s="92"/>
      <c r="AD873" s="92"/>
    </row>
    <row r="874" spans="1:30">
      <c r="A874" s="92"/>
      <c r="B874" s="92"/>
      <c r="C874" s="92"/>
      <c r="D874" s="92"/>
      <c r="E874" s="92"/>
      <c r="F874" s="92"/>
      <c r="G874" s="92"/>
      <c r="H874" s="92"/>
      <c r="I874" s="92"/>
      <c r="J874" s="92"/>
      <c r="K874" s="92"/>
      <c r="L874" s="92"/>
      <c r="M874" s="92"/>
      <c r="N874" s="92"/>
      <c r="O874" s="92"/>
      <c r="P874" s="92"/>
      <c r="Q874" s="92"/>
      <c r="R874" s="92"/>
      <c r="S874" s="92"/>
      <c r="T874" s="92"/>
      <c r="U874" s="92"/>
      <c r="V874" s="92"/>
      <c r="W874" s="92"/>
      <c r="X874" s="92"/>
      <c r="Y874" s="92"/>
      <c r="Z874" s="92"/>
      <c r="AA874" s="92"/>
      <c r="AB874" s="92"/>
      <c r="AC874" s="92"/>
      <c r="AD874" s="92"/>
    </row>
    <row r="875" spans="1:30">
      <c r="A875" s="92"/>
      <c r="B875" s="92"/>
      <c r="C875" s="92"/>
      <c r="D875" s="92"/>
      <c r="E875" s="92"/>
      <c r="F875" s="92"/>
      <c r="G875" s="92"/>
      <c r="H875" s="92"/>
      <c r="I875" s="92"/>
      <c r="J875" s="92"/>
      <c r="K875" s="92"/>
      <c r="L875" s="92"/>
      <c r="M875" s="92"/>
      <c r="N875" s="92"/>
      <c r="O875" s="92"/>
      <c r="P875" s="92"/>
      <c r="Q875" s="92"/>
      <c r="R875" s="92"/>
      <c r="S875" s="92"/>
      <c r="T875" s="92"/>
      <c r="U875" s="92"/>
      <c r="V875" s="92"/>
      <c r="W875" s="92"/>
      <c r="X875" s="92"/>
      <c r="Y875" s="92"/>
      <c r="Z875" s="92"/>
      <c r="AA875" s="92"/>
      <c r="AB875" s="92"/>
      <c r="AC875" s="92"/>
      <c r="AD875" s="92"/>
    </row>
    <row r="876" spans="1:30">
      <c r="A876" s="92"/>
      <c r="B876" s="92"/>
      <c r="C876" s="92"/>
      <c r="D876" s="92"/>
      <c r="E876" s="92"/>
      <c r="F876" s="92"/>
      <c r="G876" s="92"/>
      <c r="H876" s="92"/>
      <c r="I876" s="92"/>
      <c r="J876" s="92"/>
      <c r="K876" s="92"/>
      <c r="L876" s="92"/>
      <c r="M876" s="92"/>
      <c r="N876" s="92"/>
      <c r="O876" s="92"/>
      <c r="P876" s="92"/>
      <c r="Q876" s="92"/>
      <c r="R876" s="92"/>
      <c r="S876" s="92"/>
      <c r="T876" s="92"/>
      <c r="U876" s="92"/>
      <c r="V876" s="92"/>
      <c r="W876" s="92"/>
      <c r="X876" s="92"/>
      <c r="Y876" s="92"/>
      <c r="Z876" s="92"/>
      <c r="AA876" s="92"/>
      <c r="AB876" s="92"/>
      <c r="AC876" s="92"/>
      <c r="AD876" s="92"/>
    </row>
    <row r="877" spans="1:30">
      <c r="A877" s="92"/>
      <c r="B877" s="92"/>
      <c r="C877" s="92"/>
      <c r="D877" s="92"/>
      <c r="E877" s="92"/>
      <c r="F877" s="92"/>
      <c r="G877" s="92"/>
      <c r="H877" s="92"/>
      <c r="I877" s="92"/>
      <c r="J877" s="92"/>
      <c r="K877" s="92"/>
      <c r="L877" s="92"/>
      <c r="M877" s="92"/>
      <c r="N877" s="92"/>
      <c r="O877" s="92"/>
      <c r="P877" s="92"/>
      <c r="Q877" s="92"/>
      <c r="R877" s="92"/>
      <c r="S877" s="92"/>
      <c r="T877" s="92"/>
      <c r="U877" s="92"/>
      <c r="V877" s="92"/>
      <c r="W877" s="92"/>
      <c r="X877" s="92"/>
      <c r="Y877" s="92"/>
      <c r="Z877" s="92"/>
      <c r="AA877" s="92"/>
      <c r="AB877" s="92"/>
      <c r="AC877" s="92"/>
      <c r="AD877" s="92"/>
    </row>
    <row r="878" spans="1:30">
      <c r="A878" s="92"/>
      <c r="B878" s="92"/>
      <c r="C878" s="92"/>
      <c r="D878" s="92"/>
      <c r="E878" s="92"/>
      <c r="F878" s="92"/>
      <c r="G878" s="92"/>
      <c r="H878" s="92"/>
      <c r="I878" s="92"/>
      <c r="J878" s="92"/>
      <c r="K878" s="92"/>
      <c r="L878" s="92"/>
      <c r="M878" s="92"/>
      <c r="N878" s="92"/>
      <c r="O878" s="92"/>
      <c r="P878" s="92"/>
      <c r="Q878" s="92"/>
      <c r="R878" s="92"/>
      <c r="S878" s="92"/>
      <c r="T878" s="92"/>
      <c r="U878" s="92"/>
      <c r="V878" s="92"/>
      <c r="W878" s="92"/>
      <c r="X878" s="92"/>
      <c r="Y878" s="92"/>
      <c r="Z878" s="92"/>
      <c r="AA878" s="92"/>
      <c r="AB878" s="92"/>
      <c r="AC878" s="92"/>
      <c r="AD878" s="92"/>
    </row>
    <row r="879" spans="1:30">
      <c r="A879" s="92"/>
      <c r="B879" s="92"/>
      <c r="C879" s="92"/>
      <c r="D879" s="92"/>
      <c r="E879" s="92"/>
      <c r="F879" s="92"/>
      <c r="G879" s="92"/>
      <c r="H879" s="92"/>
      <c r="I879" s="92"/>
      <c r="J879" s="92"/>
      <c r="K879" s="92"/>
      <c r="L879" s="92"/>
      <c r="M879" s="92"/>
      <c r="N879" s="92"/>
      <c r="O879" s="92"/>
      <c r="P879" s="92"/>
      <c r="Q879" s="92"/>
      <c r="R879" s="92"/>
      <c r="S879" s="92"/>
      <c r="T879" s="92"/>
      <c r="U879" s="92"/>
      <c r="V879" s="92"/>
      <c r="W879" s="92"/>
      <c r="X879" s="92"/>
      <c r="Y879" s="92"/>
      <c r="Z879" s="92"/>
      <c r="AA879" s="92"/>
      <c r="AB879" s="92"/>
      <c r="AC879" s="92"/>
      <c r="AD879" s="92"/>
    </row>
    <row r="880" spans="1:30">
      <c r="A880" s="92"/>
      <c r="B880" s="92"/>
      <c r="C880" s="92"/>
      <c r="D880" s="92"/>
      <c r="E880" s="92"/>
      <c r="F880" s="92"/>
      <c r="G880" s="92"/>
      <c r="H880" s="92"/>
      <c r="I880" s="92"/>
      <c r="J880" s="92"/>
      <c r="K880" s="92"/>
      <c r="L880" s="92"/>
      <c r="M880" s="92"/>
      <c r="N880" s="92"/>
      <c r="O880" s="92"/>
      <c r="P880" s="92"/>
      <c r="Q880" s="92"/>
      <c r="R880" s="92"/>
      <c r="S880" s="92"/>
      <c r="T880" s="92"/>
      <c r="U880" s="92"/>
      <c r="V880" s="92"/>
      <c r="W880" s="92"/>
      <c r="X880" s="92"/>
      <c r="Y880" s="92"/>
      <c r="Z880" s="92"/>
      <c r="AA880" s="92"/>
      <c r="AB880" s="92"/>
      <c r="AC880" s="92"/>
      <c r="AD880" s="92"/>
    </row>
    <row r="881" spans="1:30">
      <c r="A881" s="92"/>
      <c r="B881" s="92"/>
      <c r="C881" s="92"/>
      <c r="D881" s="92"/>
      <c r="E881" s="92"/>
      <c r="F881" s="92"/>
      <c r="G881" s="92"/>
      <c r="H881" s="92"/>
      <c r="I881" s="92"/>
      <c r="J881" s="92"/>
      <c r="K881" s="92"/>
      <c r="L881" s="92"/>
      <c r="M881" s="92"/>
      <c r="N881" s="92"/>
      <c r="O881" s="92"/>
      <c r="P881" s="92"/>
      <c r="Q881" s="92"/>
      <c r="R881" s="92"/>
      <c r="S881" s="92"/>
      <c r="T881" s="92"/>
      <c r="U881" s="92"/>
      <c r="V881" s="92"/>
      <c r="W881" s="92"/>
      <c r="X881" s="92"/>
      <c r="Y881" s="92"/>
      <c r="Z881" s="92"/>
      <c r="AA881" s="92"/>
      <c r="AB881" s="92"/>
      <c r="AC881" s="92"/>
      <c r="AD881" s="92"/>
    </row>
    <row r="882" spans="1:30">
      <c r="A882" s="92"/>
      <c r="B882" s="92"/>
      <c r="C882" s="92"/>
      <c r="D882" s="92"/>
      <c r="E882" s="92"/>
      <c r="F882" s="92"/>
      <c r="G882" s="92"/>
      <c r="H882" s="92"/>
      <c r="I882" s="92"/>
      <c r="J882" s="92"/>
      <c r="K882" s="92"/>
      <c r="L882" s="92"/>
      <c r="M882" s="92"/>
      <c r="N882" s="92"/>
      <c r="O882" s="92"/>
      <c r="P882" s="92"/>
      <c r="Q882" s="92"/>
      <c r="R882" s="92"/>
      <c r="S882" s="92"/>
      <c r="T882" s="92"/>
      <c r="U882" s="92"/>
      <c r="V882" s="92"/>
      <c r="W882" s="92"/>
      <c r="X882" s="92"/>
      <c r="Y882" s="92"/>
      <c r="Z882" s="92"/>
      <c r="AA882" s="92"/>
      <c r="AB882" s="92"/>
      <c r="AC882" s="92"/>
      <c r="AD882" s="92"/>
    </row>
    <row r="883" spans="1:30">
      <c r="A883" s="92"/>
      <c r="B883" s="92"/>
      <c r="C883" s="92"/>
      <c r="D883" s="92"/>
      <c r="E883" s="92"/>
      <c r="F883" s="92"/>
      <c r="G883" s="92"/>
      <c r="H883" s="92"/>
      <c r="I883" s="92"/>
      <c r="J883" s="92"/>
      <c r="K883" s="92"/>
      <c r="L883" s="92"/>
      <c r="M883" s="92"/>
      <c r="N883" s="92"/>
      <c r="O883" s="92"/>
      <c r="P883" s="92"/>
      <c r="Q883" s="92"/>
      <c r="R883" s="92"/>
      <c r="S883" s="92"/>
      <c r="T883" s="92"/>
      <c r="U883" s="92"/>
      <c r="V883" s="92"/>
      <c r="W883" s="92"/>
      <c r="X883" s="92"/>
      <c r="Y883" s="92"/>
      <c r="Z883" s="92"/>
      <c r="AA883" s="92"/>
      <c r="AB883" s="92"/>
      <c r="AC883" s="92"/>
      <c r="AD883" s="92"/>
    </row>
    <row r="884" spans="1:30">
      <c r="A884" s="92"/>
      <c r="B884" s="92"/>
      <c r="C884" s="92"/>
      <c r="D884" s="92"/>
      <c r="E884" s="92"/>
      <c r="F884" s="92"/>
      <c r="G884" s="92"/>
      <c r="H884" s="92"/>
      <c r="I884" s="92"/>
      <c r="J884" s="92"/>
      <c r="K884" s="92"/>
      <c r="L884" s="92"/>
      <c r="M884" s="92"/>
      <c r="N884" s="92"/>
      <c r="O884" s="92"/>
      <c r="P884" s="92"/>
      <c r="Q884" s="92"/>
      <c r="R884" s="92"/>
      <c r="S884" s="92"/>
      <c r="T884" s="92"/>
      <c r="U884" s="92"/>
      <c r="V884" s="92"/>
      <c r="W884" s="92"/>
      <c r="X884" s="92"/>
      <c r="Y884" s="92"/>
      <c r="Z884" s="92"/>
      <c r="AA884" s="92"/>
      <c r="AB884" s="92"/>
      <c r="AC884" s="92"/>
      <c r="AD884" s="92"/>
    </row>
    <row r="885" spans="1:30">
      <c r="A885" s="92"/>
      <c r="B885" s="92"/>
      <c r="C885" s="92"/>
      <c r="D885" s="92"/>
      <c r="E885" s="92"/>
      <c r="F885" s="92"/>
      <c r="G885" s="92"/>
      <c r="H885" s="92"/>
      <c r="I885" s="92"/>
      <c r="J885" s="92"/>
      <c r="K885" s="92"/>
      <c r="L885" s="92"/>
      <c r="M885" s="92"/>
      <c r="N885" s="92"/>
      <c r="O885" s="92"/>
      <c r="P885" s="92"/>
      <c r="Q885" s="92"/>
      <c r="R885" s="92"/>
      <c r="S885" s="92"/>
      <c r="T885" s="92"/>
      <c r="U885" s="92"/>
      <c r="V885" s="92"/>
      <c r="W885" s="92"/>
      <c r="X885" s="92"/>
      <c r="Y885" s="92"/>
      <c r="Z885" s="92"/>
      <c r="AA885" s="92"/>
      <c r="AB885" s="92"/>
      <c r="AC885" s="92"/>
      <c r="AD885" s="92"/>
    </row>
    <row r="886" spans="1:30">
      <c r="A886" s="92"/>
      <c r="B886" s="92"/>
      <c r="C886" s="92"/>
      <c r="D886" s="92"/>
      <c r="E886" s="9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2"/>
      <c r="Q886" s="92"/>
      <c r="R886" s="92"/>
      <c r="S886" s="92"/>
      <c r="T886" s="92"/>
      <c r="U886" s="92"/>
      <c r="V886" s="92"/>
      <c r="W886" s="92"/>
      <c r="X886" s="92"/>
      <c r="Y886" s="92"/>
      <c r="Z886" s="92"/>
      <c r="AA886" s="92"/>
      <c r="AB886" s="92"/>
      <c r="AC886" s="92"/>
      <c r="AD886" s="92"/>
    </row>
    <row r="887" spans="1:30">
      <c r="A887" s="92"/>
      <c r="B887" s="92"/>
      <c r="C887" s="92"/>
      <c r="D887" s="92"/>
      <c r="E887" s="92"/>
      <c r="F887" s="92"/>
      <c r="G887" s="92"/>
      <c r="H887" s="92"/>
      <c r="I887" s="92"/>
      <c r="J887" s="92"/>
      <c r="K887" s="92"/>
      <c r="L887" s="92"/>
      <c r="M887" s="92"/>
      <c r="N887" s="92"/>
      <c r="O887" s="92"/>
      <c r="P887" s="92"/>
      <c r="Q887" s="92"/>
      <c r="R887" s="92"/>
      <c r="S887" s="92"/>
      <c r="T887" s="92"/>
      <c r="U887" s="92"/>
      <c r="V887" s="92"/>
      <c r="W887" s="92"/>
      <c r="X887" s="92"/>
      <c r="Y887" s="92"/>
      <c r="Z887" s="92"/>
      <c r="AA887" s="92"/>
      <c r="AB887" s="92"/>
      <c r="AC887" s="92"/>
      <c r="AD887" s="92"/>
    </row>
    <row r="888" spans="1:30">
      <c r="A888" s="92"/>
      <c r="B888" s="92"/>
      <c r="C888" s="92"/>
      <c r="D888" s="92"/>
      <c r="E888" s="92"/>
      <c r="F888" s="92"/>
      <c r="G888" s="92"/>
      <c r="H888" s="92"/>
      <c r="I888" s="92"/>
      <c r="J888" s="92"/>
      <c r="K888" s="92"/>
      <c r="L888" s="92"/>
      <c r="M888" s="92"/>
      <c r="N888" s="92"/>
      <c r="O888" s="92"/>
      <c r="P888" s="92"/>
      <c r="Q888" s="92"/>
      <c r="R888" s="92"/>
      <c r="S888" s="92"/>
      <c r="T888" s="92"/>
      <c r="U888" s="92"/>
      <c r="V888" s="92"/>
      <c r="W888" s="92"/>
      <c r="X888" s="92"/>
      <c r="Y888" s="92"/>
      <c r="Z888" s="92"/>
      <c r="AA888" s="92"/>
      <c r="AB888" s="92"/>
      <c r="AC888" s="92"/>
      <c r="AD888" s="92"/>
    </row>
    <row r="889" spans="1:30">
      <c r="A889" s="92"/>
      <c r="B889" s="92"/>
      <c r="C889" s="92"/>
      <c r="D889" s="92"/>
      <c r="E889" s="92"/>
      <c r="F889" s="92"/>
      <c r="G889" s="92"/>
      <c r="H889" s="92"/>
      <c r="I889" s="92"/>
      <c r="J889" s="92"/>
      <c r="K889" s="92"/>
      <c r="L889" s="92"/>
      <c r="M889" s="92"/>
      <c r="N889" s="92"/>
      <c r="O889" s="92"/>
      <c r="P889" s="92"/>
      <c r="Q889" s="92"/>
      <c r="R889" s="92"/>
      <c r="S889" s="92"/>
      <c r="T889" s="92"/>
      <c r="U889" s="92"/>
      <c r="V889" s="92"/>
      <c r="W889" s="92"/>
      <c r="X889" s="92"/>
      <c r="Y889" s="92"/>
      <c r="Z889" s="92"/>
      <c r="AA889" s="92"/>
      <c r="AB889" s="92"/>
      <c r="AC889" s="92"/>
      <c r="AD889" s="92"/>
    </row>
    <row r="890" spans="1:30">
      <c r="A890" s="92"/>
      <c r="B890" s="92"/>
      <c r="C890" s="92"/>
      <c r="D890" s="92"/>
      <c r="E890" s="92"/>
      <c r="F890" s="92"/>
      <c r="G890" s="92"/>
      <c r="H890" s="92"/>
      <c r="I890" s="92"/>
      <c r="J890" s="92"/>
      <c r="K890" s="92"/>
      <c r="L890" s="92"/>
      <c r="M890" s="92"/>
      <c r="N890" s="92"/>
      <c r="O890" s="92"/>
      <c r="P890" s="92"/>
      <c r="Q890" s="92"/>
      <c r="R890" s="92"/>
      <c r="S890" s="92"/>
      <c r="T890" s="92"/>
      <c r="U890" s="92"/>
      <c r="V890" s="92"/>
      <c r="W890" s="92"/>
      <c r="X890" s="92"/>
      <c r="Y890" s="92"/>
      <c r="Z890" s="92"/>
      <c r="AA890" s="92"/>
      <c r="AB890" s="92"/>
      <c r="AC890" s="92"/>
      <c r="AD890" s="92"/>
    </row>
    <row r="891" spans="1:30">
      <c r="A891" s="92"/>
      <c r="B891" s="92"/>
      <c r="C891" s="92"/>
      <c r="D891" s="92"/>
      <c r="E891" s="9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2"/>
      <c r="Q891" s="92"/>
      <c r="R891" s="92"/>
      <c r="S891" s="92"/>
      <c r="T891" s="92"/>
      <c r="U891" s="92"/>
      <c r="V891" s="92"/>
      <c r="W891" s="92"/>
      <c r="X891" s="92"/>
      <c r="Y891" s="92"/>
      <c r="Z891" s="92"/>
      <c r="AA891" s="92"/>
      <c r="AB891" s="92"/>
      <c r="AC891" s="92"/>
      <c r="AD891" s="92"/>
    </row>
    <row r="892" spans="1:30">
      <c r="A892" s="92"/>
      <c r="B892" s="92"/>
      <c r="C892" s="92"/>
      <c r="D892" s="92"/>
      <c r="E892" s="92"/>
      <c r="F892" s="92"/>
      <c r="G892" s="92"/>
      <c r="H892" s="92"/>
      <c r="I892" s="92"/>
      <c r="J892" s="92"/>
      <c r="K892" s="92"/>
      <c r="L892" s="92"/>
      <c r="M892" s="92"/>
      <c r="N892" s="92"/>
      <c r="O892" s="92"/>
      <c r="P892" s="92"/>
      <c r="Q892" s="92"/>
      <c r="R892" s="92"/>
      <c r="S892" s="92"/>
      <c r="T892" s="92"/>
      <c r="U892" s="92"/>
      <c r="V892" s="92"/>
      <c r="W892" s="92"/>
      <c r="X892" s="92"/>
      <c r="Y892" s="92"/>
      <c r="Z892" s="92"/>
      <c r="AA892" s="92"/>
      <c r="AB892" s="92"/>
      <c r="AC892" s="92"/>
      <c r="AD892" s="92"/>
    </row>
    <row r="893" spans="1:30">
      <c r="A893" s="92"/>
      <c r="B893" s="92"/>
      <c r="C893" s="92"/>
      <c r="D893" s="92"/>
      <c r="E893" s="92"/>
      <c r="F893" s="92"/>
      <c r="G893" s="92"/>
      <c r="H893" s="92"/>
      <c r="I893" s="92"/>
      <c r="J893" s="92"/>
      <c r="K893" s="92"/>
      <c r="L893" s="92"/>
      <c r="M893" s="92"/>
      <c r="N893" s="92"/>
      <c r="O893" s="92"/>
      <c r="P893" s="92"/>
      <c r="Q893" s="92"/>
      <c r="R893" s="92"/>
      <c r="S893" s="92"/>
      <c r="T893" s="92"/>
      <c r="U893" s="92"/>
      <c r="V893" s="92"/>
      <c r="W893" s="92"/>
      <c r="X893" s="92"/>
      <c r="Y893" s="92"/>
      <c r="Z893" s="92"/>
      <c r="AA893" s="92"/>
      <c r="AB893" s="92"/>
      <c r="AC893" s="92"/>
      <c r="AD893" s="92"/>
    </row>
    <row r="894" spans="1:30">
      <c r="A894" s="92"/>
      <c r="B894" s="92"/>
      <c r="C894" s="92"/>
      <c r="D894" s="92"/>
      <c r="E894" s="92"/>
      <c r="F894" s="92"/>
      <c r="G894" s="92"/>
      <c r="H894" s="92"/>
      <c r="I894" s="92"/>
      <c r="J894" s="92"/>
      <c r="K894" s="92"/>
      <c r="L894" s="92"/>
      <c r="M894" s="92"/>
      <c r="N894" s="92"/>
      <c r="O894" s="92"/>
      <c r="P894" s="92"/>
      <c r="Q894" s="92"/>
      <c r="R894" s="92"/>
      <c r="S894" s="92"/>
      <c r="T894" s="92"/>
      <c r="U894" s="92"/>
      <c r="V894" s="92"/>
      <c r="W894" s="92"/>
      <c r="X894" s="92"/>
      <c r="Y894" s="92"/>
      <c r="Z894" s="92"/>
      <c r="AA894" s="92"/>
      <c r="AB894" s="92"/>
      <c r="AC894" s="92"/>
      <c r="AD894" s="92"/>
    </row>
    <row r="895" spans="1:30">
      <c r="A895" s="92"/>
      <c r="B895" s="92"/>
      <c r="C895" s="92"/>
      <c r="D895" s="92"/>
      <c r="E895" s="92"/>
      <c r="F895" s="92"/>
      <c r="G895" s="92"/>
      <c r="H895" s="92"/>
      <c r="I895" s="92"/>
      <c r="J895" s="92"/>
      <c r="K895" s="92"/>
      <c r="L895" s="92"/>
      <c r="M895" s="92"/>
      <c r="N895" s="92"/>
      <c r="O895" s="92"/>
      <c r="P895" s="92"/>
      <c r="Q895" s="92"/>
      <c r="R895" s="92"/>
      <c r="S895" s="92"/>
      <c r="T895" s="92"/>
      <c r="U895" s="92"/>
      <c r="V895" s="92"/>
      <c r="W895" s="92"/>
      <c r="X895" s="92"/>
      <c r="Y895" s="92"/>
      <c r="Z895" s="92"/>
      <c r="AA895" s="92"/>
      <c r="AB895" s="92"/>
      <c r="AC895" s="92"/>
      <c r="AD895" s="92"/>
    </row>
    <row r="896" spans="1:30">
      <c r="A896" s="92"/>
      <c r="B896" s="92"/>
      <c r="C896" s="92"/>
      <c r="D896" s="92"/>
      <c r="E896" s="92"/>
      <c r="F896" s="92"/>
      <c r="G896" s="92"/>
      <c r="H896" s="92"/>
      <c r="I896" s="92"/>
      <c r="J896" s="92"/>
      <c r="K896" s="92"/>
      <c r="L896" s="92"/>
      <c r="M896" s="92"/>
      <c r="N896" s="92"/>
      <c r="O896" s="92"/>
      <c r="P896" s="92"/>
      <c r="Q896" s="92"/>
      <c r="R896" s="92"/>
      <c r="S896" s="92"/>
      <c r="T896" s="92"/>
      <c r="U896" s="92"/>
      <c r="V896" s="92"/>
      <c r="W896" s="92"/>
      <c r="X896" s="92"/>
      <c r="Y896" s="92"/>
      <c r="Z896" s="92"/>
      <c r="AA896" s="92"/>
      <c r="AB896" s="92"/>
      <c r="AC896" s="92"/>
      <c r="AD896" s="92"/>
    </row>
    <row r="897" spans="1:30">
      <c r="A897" s="92"/>
      <c r="B897" s="92"/>
      <c r="C897" s="92"/>
      <c r="D897" s="92"/>
      <c r="E897" s="92"/>
      <c r="F897" s="92"/>
      <c r="G897" s="92"/>
      <c r="H897" s="92"/>
      <c r="I897" s="92"/>
      <c r="J897" s="92"/>
      <c r="K897" s="92"/>
      <c r="L897" s="92"/>
      <c r="M897" s="92"/>
      <c r="N897" s="92"/>
      <c r="O897" s="92"/>
      <c r="P897" s="92"/>
      <c r="Q897" s="92"/>
      <c r="R897" s="92"/>
      <c r="S897" s="92"/>
      <c r="T897" s="92"/>
      <c r="U897" s="92"/>
      <c r="V897" s="92"/>
      <c r="W897" s="92"/>
      <c r="X897" s="92"/>
      <c r="Y897" s="92"/>
      <c r="Z897" s="92"/>
      <c r="AA897" s="92"/>
      <c r="AB897" s="92"/>
      <c r="AC897" s="92"/>
      <c r="AD897" s="92"/>
    </row>
    <row r="898" spans="1:30">
      <c r="A898" s="92"/>
      <c r="B898" s="92"/>
      <c r="C898" s="92"/>
      <c r="D898" s="92"/>
      <c r="E898" s="92"/>
      <c r="F898" s="92"/>
      <c r="G898" s="92"/>
      <c r="H898" s="92"/>
      <c r="I898" s="92"/>
      <c r="J898" s="92"/>
      <c r="K898" s="92"/>
      <c r="L898" s="92"/>
      <c r="M898" s="92"/>
      <c r="N898" s="92"/>
      <c r="O898" s="92"/>
      <c r="P898" s="92"/>
      <c r="Q898" s="92"/>
      <c r="R898" s="92"/>
      <c r="S898" s="92"/>
      <c r="T898" s="92"/>
      <c r="U898" s="92"/>
      <c r="V898" s="92"/>
      <c r="W898" s="92"/>
      <c r="X898" s="92"/>
      <c r="Y898" s="92"/>
      <c r="Z898" s="92"/>
      <c r="AA898" s="92"/>
      <c r="AB898" s="92"/>
      <c r="AC898" s="92"/>
      <c r="AD898" s="92"/>
    </row>
    <row r="899" spans="1:30">
      <c r="A899" s="92"/>
      <c r="B899" s="92"/>
      <c r="C899" s="92"/>
      <c r="D899" s="92"/>
      <c r="E899" s="92"/>
      <c r="F899" s="92"/>
      <c r="G899" s="92"/>
      <c r="H899" s="92"/>
      <c r="I899" s="92"/>
      <c r="J899" s="92"/>
      <c r="K899" s="92"/>
      <c r="L899" s="92"/>
      <c r="M899" s="92"/>
      <c r="N899" s="92"/>
      <c r="O899" s="92"/>
      <c r="P899" s="92"/>
      <c r="Q899" s="92"/>
      <c r="R899" s="92"/>
      <c r="S899" s="92"/>
      <c r="T899" s="92"/>
      <c r="U899" s="92"/>
      <c r="V899" s="92"/>
      <c r="W899" s="92"/>
      <c r="X899" s="92"/>
      <c r="Y899" s="92"/>
      <c r="Z899" s="92"/>
      <c r="AA899" s="92"/>
      <c r="AB899" s="92"/>
      <c r="AC899" s="92"/>
      <c r="AD899" s="92"/>
    </row>
    <row r="900" spans="1:30">
      <c r="A900" s="92"/>
      <c r="B900" s="92"/>
      <c r="C900" s="92"/>
      <c r="D900" s="92"/>
      <c r="E900" s="92"/>
      <c r="F900" s="92"/>
      <c r="G900" s="92"/>
      <c r="H900" s="92"/>
      <c r="I900" s="92"/>
      <c r="J900" s="92"/>
      <c r="K900" s="92"/>
      <c r="L900" s="92"/>
      <c r="M900" s="92"/>
      <c r="N900" s="92"/>
      <c r="O900" s="92"/>
      <c r="P900" s="92"/>
      <c r="Q900" s="92"/>
      <c r="R900" s="92"/>
      <c r="S900" s="92"/>
      <c r="T900" s="92"/>
      <c r="U900" s="92"/>
      <c r="V900" s="92"/>
      <c r="W900" s="92"/>
      <c r="X900" s="92"/>
      <c r="Y900" s="92"/>
      <c r="Z900" s="92"/>
      <c r="AA900" s="92"/>
      <c r="AB900" s="92"/>
      <c r="AC900" s="92"/>
      <c r="AD900" s="92"/>
    </row>
    <row r="901" spans="1:30">
      <c r="A901" s="92"/>
      <c r="B901" s="92"/>
      <c r="C901" s="92"/>
      <c r="D901" s="92"/>
      <c r="E901" s="92"/>
      <c r="F901" s="92"/>
      <c r="G901" s="92"/>
      <c r="H901" s="92"/>
      <c r="I901" s="92"/>
      <c r="J901" s="92"/>
      <c r="K901" s="92"/>
      <c r="L901" s="92"/>
      <c r="M901" s="92"/>
      <c r="N901" s="92"/>
      <c r="O901" s="92"/>
      <c r="P901" s="92"/>
      <c r="Q901" s="92"/>
      <c r="R901" s="92"/>
      <c r="S901" s="92"/>
      <c r="T901" s="92"/>
      <c r="U901" s="92"/>
      <c r="V901" s="92"/>
      <c r="W901" s="92"/>
      <c r="X901" s="92"/>
      <c r="Y901" s="92"/>
      <c r="Z901" s="92"/>
      <c r="AA901" s="92"/>
      <c r="AB901" s="92"/>
      <c r="AC901" s="92"/>
      <c r="AD901" s="92"/>
    </row>
    <row r="902" spans="1:30">
      <c r="A902" s="92"/>
      <c r="B902" s="92"/>
      <c r="C902" s="92"/>
      <c r="D902" s="92"/>
      <c r="E902" s="92"/>
      <c r="F902" s="92"/>
      <c r="G902" s="92"/>
      <c r="H902" s="92"/>
      <c r="I902" s="92"/>
      <c r="J902" s="92"/>
      <c r="K902" s="92"/>
      <c r="L902" s="92"/>
      <c r="M902" s="92"/>
      <c r="N902" s="92"/>
      <c r="O902" s="92"/>
      <c r="P902" s="92"/>
      <c r="Q902" s="92"/>
      <c r="R902" s="92"/>
      <c r="S902" s="92"/>
      <c r="T902" s="92"/>
      <c r="U902" s="92"/>
      <c r="V902" s="92"/>
      <c r="W902" s="92"/>
      <c r="X902" s="92"/>
      <c r="Y902" s="92"/>
      <c r="Z902" s="92"/>
      <c r="AA902" s="92"/>
      <c r="AB902" s="92"/>
      <c r="AC902" s="92"/>
      <c r="AD902" s="92"/>
    </row>
    <row r="903" spans="1:30">
      <c r="A903" s="92"/>
      <c r="B903" s="92"/>
      <c r="C903" s="92"/>
      <c r="D903" s="92"/>
      <c r="E903" s="92"/>
      <c r="F903" s="92"/>
      <c r="G903" s="92"/>
      <c r="H903" s="92"/>
      <c r="I903" s="92"/>
      <c r="J903" s="92"/>
      <c r="K903" s="92"/>
      <c r="L903" s="92"/>
      <c r="M903" s="92"/>
      <c r="N903" s="92"/>
      <c r="O903" s="92"/>
      <c r="P903" s="92"/>
      <c r="Q903" s="92"/>
      <c r="R903" s="92"/>
      <c r="S903" s="92"/>
      <c r="T903" s="92"/>
      <c r="U903" s="92"/>
      <c r="V903" s="92"/>
      <c r="W903" s="92"/>
      <c r="X903" s="92"/>
      <c r="Y903" s="92"/>
      <c r="Z903" s="92"/>
      <c r="AA903" s="92"/>
      <c r="AB903" s="92"/>
      <c r="AC903" s="92"/>
      <c r="AD903" s="92"/>
    </row>
    <row r="904" spans="1:30">
      <c r="A904" s="92"/>
      <c r="B904" s="92"/>
      <c r="C904" s="92"/>
      <c r="D904" s="92"/>
      <c r="E904" s="92"/>
      <c r="F904" s="92"/>
      <c r="G904" s="92"/>
      <c r="H904" s="92"/>
      <c r="I904" s="92"/>
      <c r="J904" s="92"/>
      <c r="K904" s="92"/>
      <c r="L904" s="92"/>
      <c r="M904" s="92"/>
      <c r="N904" s="92"/>
      <c r="O904" s="92"/>
      <c r="P904" s="92"/>
      <c r="Q904" s="92"/>
      <c r="R904" s="92"/>
      <c r="S904" s="92"/>
      <c r="T904" s="92"/>
      <c r="U904" s="92"/>
      <c r="V904" s="92"/>
      <c r="W904" s="92"/>
      <c r="X904" s="92"/>
      <c r="Y904" s="92"/>
      <c r="Z904" s="92"/>
      <c r="AA904" s="92"/>
      <c r="AB904" s="92"/>
      <c r="AC904" s="92"/>
      <c r="AD904" s="92"/>
    </row>
    <row r="905" spans="1:30">
      <c r="A905" s="92"/>
      <c r="B905" s="92"/>
      <c r="C905" s="92"/>
      <c r="D905" s="92"/>
      <c r="E905" s="92"/>
      <c r="F905" s="92"/>
      <c r="G905" s="92"/>
      <c r="H905" s="92"/>
      <c r="I905" s="92"/>
      <c r="J905" s="92"/>
      <c r="K905" s="92"/>
      <c r="L905" s="92"/>
      <c r="M905" s="92"/>
      <c r="N905" s="92"/>
      <c r="O905" s="92"/>
      <c r="P905" s="92"/>
      <c r="Q905" s="92"/>
      <c r="R905" s="92"/>
      <c r="S905" s="92"/>
      <c r="T905" s="92"/>
      <c r="U905" s="92"/>
      <c r="V905" s="92"/>
      <c r="W905" s="92"/>
      <c r="X905" s="92"/>
      <c r="Y905" s="92"/>
      <c r="Z905" s="92"/>
      <c r="AA905" s="92"/>
      <c r="AB905" s="92"/>
      <c r="AC905" s="92"/>
      <c r="AD905" s="92"/>
    </row>
    <row r="906" spans="1:30">
      <c r="A906" s="92"/>
      <c r="B906" s="92"/>
      <c r="C906" s="92"/>
      <c r="D906" s="92"/>
      <c r="E906" s="92"/>
      <c r="F906" s="92"/>
      <c r="G906" s="92"/>
      <c r="H906" s="92"/>
      <c r="I906" s="92"/>
      <c r="J906" s="92"/>
      <c r="K906" s="92"/>
      <c r="L906" s="92"/>
      <c r="M906" s="92"/>
      <c r="N906" s="92"/>
      <c r="O906" s="92"/>
      <c r="P906" s="92"/>
      <c r="Q906" s="92"/>
      <c r="R906" s="92"/>
      <c r="S906" s="92"/>
      <c r="T906" s="92"/>
      <c r="U906" s="92"/>
      <c r="V906" s="92"/>
      <c r="W906" s="92"/>
      <c r="X906" s="92"/>
      <c r="Y906" s="92"/>
      <c r="Z906" s="92"/>
      <c r="AA906" s="92"/>
      <c r="AB906" s="92"/>
      <c r="AC906" s="92"/>
      <c r="AD906" s="92"/>
    </row>
    <row r="907" spans="1:30">
      <c r="A907" s="92"/>
      <c r="B907" s="92"/>
      <c r="C907" s="92"/>
      <c r="D907" s="92"/>
      <c r="E907" s="92"/>
      <c r="F907" s="92"/>
      <c r="G907" s="92"/>
      <c r="H907" s="92"/>
      <c r="I907" s="92"/>
      <c r="J907" s="92"/>
      <c r="K907" s="92"/>
      <c r="L907" s="92"/>
      <c r="M907" s="92"/>
      <c r="N907" s="92"/>
      <c r="O907" s="92"/>
      <c r="P907" s="92"/>
      <c r="Q907" s="92"/>
      <c r="R907" s="92"/>
      <c r="S907" s="92"/>
      <c r="T907" s="92"/>
      <c r="U907" s="92"/>
      <c r="V907" s="92"/>
      <c r="W907" s="92"/>
      <c r="X907" s="92"/>
      <c r="Y907" s="92"/>
      <c r="Z907" s="92"/>
      <c r="AA907" s="92"/>
      <c r="AB907" s="92"/>
      <c r="AC907" s="92"/>
      <c r="AD907" s="92"/>
    </row>
    <row r="908" spans="1:30">
      <c r="A908" s="92"/>
      <c r="B908" s="92"/>
      <c r="C908" s="92"/>
      <c r="D908" s="92"/>
      <c r="E908" s="9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2"/>
      <c r="Q908" s="92"/>
      <c r="R908" s="92"/>
      <c r="S908" s="92"/>
      <c r="T908" s="92"/>
      <c r="U908" s="92"/>
      <c r="V908" s="92"/>
      <c r="W908" s="92"/>
      <c r="X908" s="92"/>
      <c r="Y908" s="92"/>
      <c r="Z908" s="92"/>
      <c r="AA908" s="92"/>
      <c r="AB908" s="92"/>
      <c r="AC908" s="92"/>
      <c r="AD908" s="92"/>
    </row>
    <row r="909" spans="1:30">
      <c r="A909" s="92"/>
      <c r="B909" s="92"/>
      <c r="C909" s="92"/>
      <c r="D909" s="92"/>
      <c r="E909" s="92"/>
      <c r="F909" s="92"/>
      <c r="G909" s="92"/>
      <c r="H909" s="92"/>
      <c r="I909" s="92"/>
      <c r="J909" s="92"/>
      <c r="K909" s="92"/>
      <c r="L909" s="92"/>
      <c r="M909" s="92"/>
      <c r="N909" s="92"/>
      <c r="O909" s="92"/>
      <c r="P909" s="92"/>
      <c r="Q909" s="92"/>
      <c r="R909" s="92"/>
      <c r="S909" s="92"/>
      <c r="T909" s="92"/>
      <c r="U909" s="92"/>
      <c r="V909" s="92"/>
      <c r="W909" s="92"/>
      <c r="X909" s="92"/>
      <c r="Y909" s="92"/>
      <c r="Z909" s="92"/>
      <c r="AA909" s="92"/>
      <c r="AB909" s="92"/>
      <c r="AC909" s="92"/>
      <c r="AD909" s="92"/>
    </row>
    <row r="910" spans="1:30">
      <c r="A910" s="92"/>
      <c r="B910" s="92"/>
      <c r="C910" s="92"/>
      <c r="D910" s="92"/>
      <c r="E910" s="92"/>
      <c r="F910" s="92"/>
      <c r="G910" s="92"/>
      <c r="H910" s="92"/>
      <c r="I910" s="92"/>
      <c r="J910" s="92"/>
      <c r="K910" s="92"/>
      <c r="L910" s="92"/>
      <c r="M910" s="92"/>
      <c r="N910" s="92"/>
      <c r="O910" s="92"/>
      <c r="P910" s="92"/>
      <c r="Q910" s="92"/>
      <c r="R910" s="92"/>
      <c r="S910" s="92"/>
      <c r="T910" s="92"/>
      <c r="U910" s="92"/>
      <c r="V910" s="92"/>
      <c r="W910" s="92"/>
      <c r="X910" s="92"/>
      <c r="Y910" s="92"/>
      <c r="Z910" s="92"/>
      <c r="AA910" s="92"/>
      <c r="AB910" s="92"/>
      <c r="AC910" s="92"/>
      <c r="AD910" s="92"/>
    </row>
    <row r="911" spans="1:30">
      <c r="A911" s="92"/>
      <c r="B911" s="92"/>
      <c r="C911" s="92"/>
      <c r="D911" s="92"/>
      <c r="E911" s="92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2"/>
      <c r="Q911" s="92"/>
      <c r="R911" s="92"/>
      <c r="S911" s="92"/>
      <c r="T911" s="92"/>
      <c r="U911" s="92"/>
      <c r="V911" s="92"/>
      <c r="W911" s="92"/>
      <c r="X911" s="92"/>
      <c r="Y911" s="92"/>
      <c r="Z911" s="92"/>
      <c r="AA911" s="92"/>
      <c r="AB911" s="92"/>
      <c r="AC911" s="92"/>
      <c r="AD911" s="92"/>
    </row>
    <row r="912" spans="1:30">
      <c r="A912" s="92"/>
      <c r="B912" s="92"/>
      <c r="C912" s="92"/>
      <c r="D912" s="92"/>
      <c r="E912" s="92"/>
      <c r="F912" s="92"/>
      <c r="G912" s="92"/>
      <c r="H912" s="92"/>
      <c r="I912" s="92"/>
      <c r="J912" s="92"/>
      <c r="K912" s="92"/>
      <c r="L912" s="92"/>
      <c r="M912" s="92"/>
      <c r="N912" s="92"/>
      <c r="O912" s="92"/>
      <c r="P912" s="92"/>
      <c r="Q912" s="92"/>
      <c r="R912" s="92"/>
      <c r="S912" s="92"/>
      <c r="T912" s="92"/>
      <c r="U912" s="92"/>
      <c r="V912" s="92"/>
      <c r="W912" s="92"/>
      <c r="X912" s="92"/>
      <c r="Y912" s="92"/>
      <c r="Z912" s="92"/>
      <c r="AA912" s="92"/>
      <c r="AB912" s="92"/>
      <c r="AC912" s="92"/>
      <c r="AD912" s="92"/>
    </row>
    <row r="913" spans="1:30">
      <c r="A913" s="92"/>
      <c r="B913" s="92"/>
      <c r="C913" s="92"/>
      <c r="D913" s="92"/>
      <c r="E913" s="9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2"/>
      <c r="Q913" s="92"/>
      <c r="R913" s="92"/>
      <c r="S913" s="92"/>
      <c r="T913" s="92"/>
      <c r="U913" s="92"/>
      <c r="V913" s="92"/>
      <c r="W913" s="92"/>
      <c r="X913" s="92"/>
      <c r="Y913" s="92"/>
      <c r="Z913" s="92"/>
      <c r="AA913" s="92"/>
      <c r="AB913" s="92"/>
      <c r="AC913" s="92"/>
      <c r="AD913" s="92"/>
    </row>
    <row r="914" spans="1:30">
      <c r="A914" s="92"/>
      <c r="B914" s="92"/>
      <c r="C914" s="92"/>
      <c r="D914" s="92"/>
      <c r="E914" s="92"/>
      <c r="F914" s="92"/>
      <c r="G914" s="92"/>
      <c r="H914" s="92"/>
      <c r="I914" s="92"/>
      <c r="J914" s="92"/>
      <c r="K914" s="92"/>
      <c r="L914" s="92"/>
      <c r="M914" s="92"/>
      <c r="N914" s="92"/>
      <c r="O914" s="92"/>
      <c r="P914" s="92"/>
      <c r="Q914" s="92"/>
      <c r="R914" s="92"/>
      <c r="S914" s="92"/>
      <c r="T914" s="92"/>
      <c r="U914" s="92"/>
      <c r="V914" s="92"/>
      <c r="W914" s="92"/>
      <c r="X914" s="92"/>
      <c r="Y914" s="92"/>
      <c r="Z914" s="92"/>
      <c r="AA914" s="92"/>
      <c r="AB914" s="92"/>
      <c r="AC914" s="92"/>
      <c r="AD914" s="92"/>
    </row>
    <row r="915" spans="1:30">
      <c r="A915" s="92"/>
      <c r="B915" s="92"/>
      <c r="C915" s="92"/>
      <c r="D915" s="92"/>
      <c r="E915" s="92"/>
      <c r="F915" s="92"/>
      <c r="G915" s="92"/>
      <c r="H915" s="92"/>
      <c r="I915" s="92"/>
      <c r="J915" s="92"/>
      <c r="K915" s="92"/>
      <c r="L915" s="92"/>
      <c r="M915" s="92"/>
      <c r="N915" s="92"/>
      <c r="O915" s="92"/>
      <c r="P915" s="92"/>
      <c r="Q915" s="92"/>
      <c r="R915" s="92"/>
      <c r="S915" s="92"/>
      <c r="T915" s="92"/>
      <c r="U915" s="92"/>
      <c r="V915" s="92"/>
      <c r="W915" s="92"/>
      <c r="X915" s="92"/>
      <c r="Y915" s="92"/>
      <c r="Z915" s="92"/>
      <c r="AA915" s="92"/>
      <c r="AB915" s="92"/>
      <c r="AC915" s="92"/>
      <c r="AD915" s="92"/>
    </row>
    <row r="916" spans="1:30">
      <c r="A916" s="92"/>
      <c r="B916" s="92"/>
      <c r="C916" s="92"/>
      <c r="D916" s="92"/>
      <c r="E916" s="92"/>
      <c r="F916" s="92"/>
      <c r="G916" s="92"/>
      <c r="H916" s="92"/>
      <c r="I916" s="92"/>
      <c r="J916" s="92"/>
      <c r="K916" s="92"/>
      <c r="L916" s="92"/>
      <c r="M916" s="92"/>
      <c r="N916" s="92"/>
      <c r="O916" s="92"/>
      <c r="P916" s="92"/>
      <c r="Q916" s="92"/>
      <c r="R916" s="92"/>
      <c r="S916" s="92"/>
      <c r="T916" s="92"/>
      <c r="U916" s="92"/>
      <c r="V916" s="92"/>
      <c r="W916" s="92"/>
      <c r="X916" s="92"/>
      <c r="Y916" s="92"/>
      <c r="Z916" s="92"/>
      <c r="AA916" s="92"/>
      <c r="AB916" s="92"/>
      <c r="AC916" s="92"/>
      <c r="AD916" s="92"/>
    </row>
    <row r="917" spans="1:30">
      <c r="A917" s="92"/>
      <c r="B917" s="92"/>
      <c r="C917" s="92"/>
      <c r="D917" s="92"/>
      <c r="E917" s="92"/>
      <c r="F917" s="92"/>
      <c r="G917" s="92"/>
      <c r="H917" s="92"/>
      <c r="I917" s="92"/>
      <c r="J917" s="92"/>
      <c r="K917" s="92"/>
      <c r="L917" s="92"/>
      <c r="M917" s="92"/>
      <c r="N917" s="92"/>
      <c r="O917" s="92"/>
      <c r="P917" s="92"/>
      <c r="Q917" s="92"/>
      <c r="R917" s="92"/>
      <c r="S917" s="92"/>
      <c r="T917" s="92"/>
      <c r="U917" s="92"/>
      <c r="V917" s="92"/>
      <c r="W917" s="92"/>
      <c r="X917" s="92"/>
      <c r="Y917" s="92"/>
      <c r="Z917" s="92"/>
      <c r="AA917" s="92"/>
      <c r="AB917" s="92"/>
      <c r="AC917" s="92"/>
      <c r="AD917" s="92"/>
    </row>
    <row r="918" spans="1:30">
      <c r="A918" s="92"/>
      <c r="B918" s="92"/>
      <c r="C918" s="92"/>
      <c r="D918" s="92"/>
      <c r="E918" s="92"/>
      <c r="F918" s="92"/>
      <c r="G918" s="92"/>
      <c r="H918" s="92"/>
      <c r="I918" s="92"/>
      <c r="J918" s="92"/>
      <c r="K918" s="92"/>
      <c r="L918" s="92"/>
      <c r="M918" s="92"/>
      <c r="N918" s="92"/>
      <c r="O918" s="92"/>
      <c r="P918" s="92"/>
      <c r="Q918" s="92"/>
      <c r="R918" s="92"/>
      <c r="S918" s="92"/>
      <c r="T918" s="92"/>
      <c r="U918" s="92"/>
      <c r="V918" s="92"/>
      <c r="W918" s="92"/>
      <c r="X918" s="92"/>
      <c r="Y918" s="92"/>
      <c r="Z918" s="92"/>
      <c r="AA918" s="92"/>
      <c r="AB918" s="92"/>
      <c r="AC918" s="92"/>
      <c r="AD918" s="92"/>
    </row>
    <row r="919" spans="1:30">
      <c r="A919" s="92"/>
      <c r="B919" s="92"/>
      <c r="C919" s="92"/>
      <c r="D919" s="92"/>
      <c r="E919" s="92"/>
      <c r="F919" s="92"/>
      <c r="G919" s="92"/>
      <c r="H919" s="92"/>
      <c r="I919" s="92"/>
      <c r="J919" s="92"/>
      <c r="K919" s="92"/>
      <c r="L919" s="92"/>
      <c r="M919" s="92"/>
      <c r="N919" s="92"/>
      <c r="O919" s="92"/>
      <c r="P919" s="92"/>
      <c r="Q919" s="92"/>
      <c r="R919" s="92"/>
      <c r="S919" s="92"/>
      <c r="T919" s="92"/>
      <c r="U919" s="92"/>
      <c r="V919" s="92"/>
      <c r="W919" s="92"/>
      <c r="X919" s="92"/>
      <c r="Y919" s="92"/>
      <c r="Z919" s="92"/>
      <c r="AA919" s="92"/>
      <c r="AB919" s="92"/>
      <c r="AC919" s="92"/>
      <c r="AD919" s="92"/>
    </row>
    <row r="920" spans="1:30">
      <c r="A920" s="92"/>
      <c r="B920" s="92"/>
      <c r="C920" s="92"/>
      <c r="D920" s="92"/>
      <c r="E920" s="92"/>
      <c r="F920" s="92"/>
      <c r="G920" s="92"/>
      <c r="H920" s="92"/>
      <c r="I920" s="92"/>
      <c r="J920" s="92"/>
      <c r="K920" s="92"/>
      <c r="L920" s="92"/>
      <c r="M920" s="92"/>
      <c r="N920" s="92"/>
      <c r="O920" s="92"/>
      <c r="P920" s="92"/>
      <c r="Q920" s="92"/>
      <c r="R920" s="92"/>
      <c r="S920" s="92"/>
      <c r="T920" s="92"/>
      <c r="U920" s="92"/>
      <c r="V920" s="92"/>
      <c r="W920" s="92"/>
      <c r="X920" s="92"/>
      <c r="Y920" s="92"/>
      <c r="Z920" s="92"/>
      <c r="AA920" s="92"/>
      <c r="AB920" s="92"/>
      <c r="AC920" s="92"/>
      <c r="AD920" s="92"/>
    </row>
    <row r="921" spans="1:30">
      <c r="A921" s="92"/>
      <c r="B921" s="92"/>
      <c r="C921" s="92"/>
      <c r="D921" s="92"/>
      <c r="E921" s="92"/>
      <c r="F921" s="92"/>
      <c r="G921" s="92"/>
      <c r="H921" s="92"/>
      <c r="I921" s="92"/>
      <c r="J921" s="92"/>
      <c r="K921" s="92"/>
      <c r="L921" s="92"/>
      <c r="M921" s="92"/>
      <c r="N921" s="92"/>
      <c r="O921" s="92"/>
      <c r="P921" s="92"/>
      <c r="Q921" s="92"/>
      <c r="R921" s="92"/>
      <c r="S921" s="92"/>
      <c r="T921" s="92"/>
      <c r="U921" s="92"/>
      <c r="V921" s="92"/>
      <c r="W921" s="92"/>
      <c r="X921" s="92"/>
      <c r="Y921" s="92"/>
      <c r="Z921" s="92"/>
      <c r="AA921" s="92"/>
      <c r="AB921" s="92"/>
      <c r="AC921" s="92"/>
      <c r="AD921" s="92"/>
    </row>
    <row r="922" spans="1:30">
      <c r="A922" s="92"/>
      <c r="B922" s="92"/>
      <c r="C922" s="92"/>
      <c r="D922" s="92"/>
      <c r="E922" s="92"/>
      <c r="F922" s="92"/>
      <c r="G922" s="92"/>
      <c r="H922" s="92"/>
      <c r="I922" s="92"/>
      <c r="J922" s="92"/>
      <c r="K922" s="92"/>
      <c r="L922" s="92"/>
      <c r="M922" s="92"/>
      <c r="N922" s="92"/>
      <c r="O922" s="92"/>
      <c r="P922" s="92"/>
      <c r="Q922" s="92"/>
      <c r="R922" s="92"/>
      <c r="S922" s="92"/>
      <c r="T922" s="92"/>
      <c r="U922" s="92"/>
      <c r="V922" s="92"/>
      <c r="W922" s="92"/>
      <c r="X922" s="92"/>
      <c r="Y922" s="92"/>
      <c r="Z922" s="92"/>
      <c r="AA922" s="92"/>
      <c r="AB922" s="92"/>
      <c r="AC922" s="92"/>
      <c r="AD922" s="92"/>
    </row>
    <row r="923" spans="1:30">
      <c r="A923" s="92"/>
      <c r="B923" s="92"/>
      <c r="C923" s="92"/>
      <c r="D923" s="92"/>
      <c r="E923" s="92"/>
      <c r="F923" s="92"/>
      <c r="G923" s="92"/>
      <c r="H923" s="92"/>
      <c r="I923" s="92"/>
      <c r="J923" s="92"/>
      <c r="K923" s="92"/>
      <c r="L923" s="92"/>
      <c r="M923" s="92"/>
      <c r="N923" s="92"/>
      <c r="O923" s="92"/>
      <c r="P923" s="92"/>
      <c r="Q923" s="92"/>
      <c r="R923" s="92"/>
      <c r="S923" s="92"/>
      <c r="T923" s="92"/>
      <c r="U923" s="92"/>
      <c r="V923" s="92"/>
      <c r="W923" s="92"/>
      <c r="X923" s="92"/>
      <c r="Y923" s="92"/>
      <c r="Z923" s="92"/>
      <c r="AA923" s="92"/>
      <c r="AB923" s="92"/>
      <c r="AC923" s="92"/>
      <c r="AD923" s="92"/>
    </row>
    <row r="924" spans="1:30">
      <c r="A924" s="92"/>
      <c r="B924" s="92"/>
      <c r="C924" s="92"/>
      <c r="D924" s="92"/>
      <c r="E924" s="92"/>
      <c r="F924" s="92"/>
      <c r="G924" s="92"/>
      <c r="H924" s="92"/>
      <c r="I924" s="92"/>
      <c r="J924" s="92"/>
      <c r="K924" s="92"/>
      <c r="L924" s="92"/>
      <c r="M924" s="92"/>
      <c r="N924" s="92"/>
      <c r="O924" s="92"/>
      <c r="P924" s="92"/>
      <c r="Q924" s="92"/>
      <c r="R924" s="92"/>
      <c r="S924" s="92"/>
      <c r="T924" s="92"/>
      <c r="U924" s="92"/>
      <c r="V924" s="92"/>
      <c r="W924" s="92"/>
      <c r="X924" s="92"/>
      <c r="Y924" s="92"/>
      <c r="Z924" s="92"/>
      <c r="AA924" s="92"/>
      <c r="AB924" s="92"/>
      <c r="AC924" s="92"/>
      <c r="AD924" s="92"/>
    </row>
    <row r="925" spans="1:30">
      <c r="A925" s="92"/>
      <c r="B925" s="92"/>
      <c r="C925" s="92"/>
      <c r="D925" s="92"/>
      <c r="E925" s="92"/>
      <c r="F925" s="92"/>
      <c r="G925" s="92"/>
      <c r="H925" s="92"/>
      <c r="I925" s="92"/>
      <c r="J925" s="92"/>
      <c r="K925" s="92"/>
      <c r="L925" s="92"/>
      <c r="M925" s="92"/>
      <c r="N925" s="92"/>
      <c r="O925" s="92"/>
      <c r="P925" s="92"/>
      <c r="Q925" s="92"/>
      <c r="R925" s="92"/>
      <c r="S925" s="92"/>
      <c r="T925" s="92"/>
      <c r="U925" s="92"/>
      <c r="V925" s="92"/>
      <c r="W925" s="92"/>
      <c r="X925" s="92"/>
      <c r="Y925" s="92"/>
      <c r="Z925" s="92"/>
      <c r="AA925" s="92"/>
      <c r="AB925" s="92"/>
      <c r="AC925" s="92"/>
      <c r="AD925" s="92"/>
    </row>
    <row r="926" spans="1:30">
      <c r="A926" s="92"/>
      <c r="B926" s="92"/>
      <c r="C926" s="92"/>
      <c r="D926" s="92"/>
      <c r="E926" s="92"/>
      <c r="F926" s="92"/>
      <c r="G926" s="92"/>
      <c r="H926" s="92"/>
      <c r="I926" s="92"/>
      <c r="J926" s="92"/>
      <c r="K926" s="92"/>
      <c r="L926" s="92"/>
      <c r="M926" s="92"/>
      <c r="N926" s="92"/>
      <c r="O926" s="92"/>
      <c r="P926" s="92"/>
      <c r="Q926" s="92"/>
      <c r="R926" s="92"/>
      <c r="S926" s="92"/>
      <c r="T926" s="92"/>
      <c r="U926" s="92"/>
      <c r="V926" s="92"/>
      <c r="W926" s="92"/>
      <c r="X926" s="92"/>
      <c r="Y926" s="92"/>
      <c r="Z926" s="92"/>
      <c r="AA926" s="92"/>
      <c r="AB926" s="92"/>
      <c r="AC926" s="92"/>
      <c r="AD926" s="92"/>
    </row>
    <row r="927" spans="1:30">
      <c r="A927" s="92"/>
      <c r="B927" s="92"/>
      <c r="C927" s="92"/>
      <c r="D927" s="92"/>
      <c r="E927" s="92"/>
      <c r="F927" s="92"/>
      <c r="G927" s="92"/>
      <c r="H927" s="92"/>
      <c r="I927" s="92"/>
      <c r="J927" s="92"/>
      <c r="K927" s="92"/>
      <c r="L927" s="92"/>
      <c r="M927" s="92"/>
      <c r="N927" s="92"/>
      <c r="O927" s="92"/>
      <c r="P927" s="92"/>
      <c r="Q927" s="92"/>
      <c r="R927" s="92"/>
      <c r="S927" s="92"/>
      <c r="T927" s="92"/>
      <c r="U927" s="92"/>
      <c r="V927" s="92"/>
      <c r="W927" s="92"/>
      <c r="X927" s="92"/>
      <c r="Y927" s="92"/>
      <c r="Z927" s="92"/>
      <c r="AA927" s="92"/>
      <c r="AB927" s="92"/>
      <c r="AC927" s="92"/>
      <c r="AD927" s="92"/>
    </row>
    <row r="928" spans="1:30">
      <c r="A928" s="92"/>
      <c r="B928" s="92"/>
      <c r="C928" s="92"/>
      <c r="D928" s="92"/>
      <c r="E928" s="92"/>
      <c r="F928" s="92"/>
      <c r="G928" s="92"/>
      <c r="H928" s="92"/>
      <c r="I928" s="92"/>
      <c r="J928" s="92"/>
      <c r="K928" s="92"/>
      <c r="L928" s="92"/>
      <c r="M928" s="92"/>
      <c r="N928" s="92"/>
      <c r="O928" s="92"/>
      <c r="P928" s="92"/>
      <c r="Q928" s="92"/>
      <c r="R928" s="92"/>
      <c r="S928" s="92"/>
      <c r="T928" s="92"/>
      <c r="U928" s="92"/>
      <c r="V928" s="92"/>
      <c r="W928" s="92"/>
      <c r="X928" s="92"/>
      <c r="Y928" s="92"/>
      <c r="Z928" s="92"/>
      <c r="AA928" s="92"/>
      <c r="AB928" s="92"/>
      <c r="AC928" s="92"/>
      <c r="AD928" s="92"/>
    </row>
    <row r="929" spans="1:30">
      <c r="A929" s="92"/>
      <c r="B929" s="92"/>
      <c r="C929" s="92"/>
      <c r="D929" s="92"/>
      <c r="E929" s="92"/>
      <c r="F929" s="92"/>
      <c r="G929" s="92"/>
      <c r="H929" s="92"/>
      <c r="I929" s="92"/>
      <c r="J929" s="92"/>
      <c r="K929" s="92"/>
      <c r="L929" s="92"/>
      <c r="M929" s="92"/>
      <c r="N929" s="92"/>
      <c r="O929" s="92"/>
      <c r="P929" s="92"/>
      <c r="Q929" s="92"/>
      <c r="R929" s="92"/>
      <c r="S929" s="92"/>
      <c r="T929" s="92"/>
      <c r="U929" s="92"/>
      <c r="V929" s="92"/>
      <c r="W929" s="92"/>
      <c r="X929" s="92"/>
      <c r="Y929" s="92"/>
      <c r="Z929" s="92"/>
      <c r="AA929" s="92"/>
      <c r="AB929" s="92"/>
      <c r="AC929" s="92"/>
      <c r="AD929" s="92"/>
    </row>
    <row r="930" spans="1:30">
      <c r="A930" s="92"/>
      <c r="B930" s="92"/>
      <c r="C930" s="92"/>
      <c r="D930" s="92"/>
      <c r="E930" s="92"/>
      <c r="F930" s="92"/>
      <c r="G930" s="92"/>
      <c r="H930" s="92"/>
      <c r="I930" s="92"/>
      <c r="J930" s="92"/>
      <c r="K930" s="92"/>
      <c r="L930" s="92"/>
      <c r="M930" s="92"/>
      <c r="N930" s="92"/>
      <c r="O930" s="92"/>
      <c r="P930" s="92"/>
      <c r="Q930" s="92"/>
      <c r="R930" s="92"/>
      <c r="S930" s="92"/>
      <c r="T930" s="92"/>
      <c r="U930" s="92"/>
      <c r="V930" s="92"/>
      <c r="W930" s="92"/>
      <c r="X930" s="92"/>
      <c r="Y930" s="92"/>
      <c r="Z930" s="92"/>
      <c r="AA930" s="92"/>
      <c r="AB930" s="92"/>
      <c r="AC930" s="92"/>
      <c r="AD930" s="92"/>
    </row>
    <row r="931" spans="1:30">
      <c r="A931" s="92"/>
      <c r="B931" s="92"/>
      <c r="C931" s="92"/>
      <c r="D931" s="92"/>
      <c r="E931" s="92"/>
      <c r="F931" s="92"/>
      <c r="G931" s="92"/>
      <c r="H931" s="92"/>
      <c r="I931" s="92"/>
      <c r="J931" s="92"/>
      <c r="K931" s="92"/>
      <c r="L931" s="92"/>
      <c r="M931" s="92"/>
      <c r="N931" s="92"/>
      <c r="O931" s="92"/>
      <c r="P931" s="92"/>
      <c r="Q931" s="92"/>
      <c r="R931" s="92"/>
      <c r="S931" s="92"/>
      <c r="T931" s="92"/>
      <c r="U931" s="92"/>
      <c r="V931" s="92"/>
      <c r="W931" s="92"/>
      <c r="X931" s="92"/>
      <c r="Y931" s="92"/>
      <c r="Z931" s="92"/>
      <c r="AA931" s="92"/>
      <c r="AB931" s="92"/>
      <c r="AC931" s="92"/>
      <c r="AD931" s="92"/>
    </row>
    <row r="932" spans="1:30">
      <c r="A932" s="92"/>
      <c r="B932" s="92"/>
      <c r="C932" s="92"/>
      <c r="D932" s="92"/>
      <c r="E932" s="92"/>
      <c r="F932" s="92"/>
      <c r="G932" s="92"/>
      <c r="H932" s="92"/>
      <c r="I932" s="92"/>
      <c r="J932" s="92"/>
      <c r="K932" s="92"/>
      <c r="L932" s="92"/>
      <c r="M932" s="92"/>
      <c r="N932" s="92"/>
      <c r="O932" s="92"/>
      <c r="P932" s="92"/>
      <c r="Q932" s="92"/>
      <c r="R932" s="92"/>
      <c r="S932" s="92"/>
      <c r="T932" s="92"/>
      <c r="U932" s="92"/>
      <c r="V932" s="92"/>
      <c r="W932" s="92"/>
      <c r="X932" s="92"/>
      <c r="Y932" s="92"/>
      <c r="Z932" s="92"/>
      <c r="AA932" s="92"/>
      <c r="AB932" s="92"/>
      <c r="AC932" s="92"/>
      <c r="AD932" s="92"/>
    </row>
    <row r="933" spans="1:30">
      <c r="A933" s="92"/>
      <c r="B933" s="92"/>
      <c r="C933" s="92"/>
      <c r="D933" s="92"/>
      <c r="E933" s="92"/>
      <c r="F933" s="92"/>
      <c r="G933" s="92"/>
      <c r="H933" s="92"/>
      <c r="I933" s="92"/>
      <c r="J933" s="92"/>
      <c r="K933" s="92"/>
      <c r="L933" s="92"/>
      <c r="M933" s="92"/>
      <c r="N933" s="92"/>
      <c r="O933" s="92"/>
      <c r="P933" s="92"/>
      <c r="Q933" s="92"/>
      <c r="R933" s="92"/>
      <c r="S933" s="92"/>
      <c r="T933" s="92"/>
      <c r="U933" s="92"/>
      <c r="V933" s="92"/>
      <c r="W933" s="92"/>
      <c r="X933" s="92"/>
      <c r="Y933" s="92"/>
      <c r="Z933" s="92"/>
      <c r="AA933" s="92"/>
      <c r="AB933" s="92"/>
      <c r="AC933" s="92"/>
      <c r="AD933" s="92"/>
    </row>
    <row r="934" spans="1:30">
      <c r="A934" s="92"/>
      <c r="B934" s="92"/>
      <c r="C934" s="92"/>
      <c r="D934" s="92"/>
      <c r="E934" s="92"/>
      <c r="F934" s="92"/>
      <c r="G934" s="92"/>
      <c r="H934" s="92"/>
      <c r="I934" s="92"/>
      <c r="J934" s="92"/>
      <c r="K934" s="92"/>
      <c r="L934" s="92"/>
      <c r="M934" s="92"/>
      <c r="N934" s="92"/>
      <c r="O934" s="92"/>
      <c r="P934" s="92"/>
      <c r="Q934" s="92"/>
      <c r="R934" s="92"/>
      <c r="S934" s="92"/>
      <c r="T934" s="92"/>
      <c r="U934" s="92"/>
      <c r="V934" s="92"/>
      <c r="W934" s="92"/>
      <c r="X934" s="92"/>
      <c r="Y934" s="92"/>
      <c r="Z934" s="92"/>
      <c r="AA934" s="92"/>
      <c r="AB934" s="92"/>
      <c r="AC934" s="92"/>
      <c r="AD934" s="92"/>
    </row>
    <row r="935" spans="1:30">
      <c r="A935" s="92"/>
      <c r="B935" s="92"/>
      <c r="C935" s="92"/>
      <c r="D935" s="92"/>
      <c r="E935" s="92"/>
      <c r="F935" s="92"/>
      <c r="G935" s="92"/>
      <c r="H935" s="92"/>
      <c r="I935" s="92"/>
      <c r="J935" s="92"/>
      <c r="K935" s="92"/>
      <c r="L935" s="92"/>
      <c r="M935" s="92"/>
      <c r="N935" s="92"/>
      <c r="O935" s="92"/>
      <c r="P935" s="92"/>
      <c r="Q935" s="92"/>
      <c r="R935" s="92"/>
      <c r="S935" s="92"/>
      <c r="T935" s="92"/>
      <c r="U935" s="92"/>
      <c r="V935" s="92"/>
      <c r="W935" s="92"/>
      <c r="X935" s="92"/>
      <c r="Y935" s="92"/>
      <c r="Z935" s="92"/>
      <c r="AA935" s="92"/>
      <c r="AB935" s="92"/>
      <c r="AC935" s="92"/>
      <c r="AD935" s="92"/>
    </row>
    <row r="936" spans="1:30">
      <c r="A936" s="92"/>
      <c r="B936" s="92"/>
      <c r="C936" s="92"/>
      <c r="D936" s="92"/>
      <c r="E936" s="92"/>
      <c r="F936" s="92"/>
      <c r="G936" s="92"/>
      <c r="H936" s="92"/>
      <c r="I936" s="92"/>
      <c r="J936" s="92"/>
      <c r="K936" s="92"/>
      <c r="L936" s="92"/>
      <c r="M936" s="92"/>
      <c r="N936" s="92"/>
      <c r="O936" s="92"/>
      <c r="P936" s="92"/>
      <c r="Q936" s="92"/>
      <c r="R936" s="92"/>
      <c r="S936" s="92"/>
      <c r="T936" s="92"/>
      <c r="U936" s="92"/>
      <c r="V936" s="92"/>
      <c r="W936" s="92"/>
      <c r="X936" s="92"/>
      <c r="Y936" s="92"/>
      <c r="Z936" s="92"/>
      <c r="AA936" s="92"/>
      <c r="AB936" s="92"/>
      <c r="AC936" s="92"/>
      <c r="AD936" s="92"/>
    </row>
    <row r="937" spans="1:30">
      <c r="A937" s="92"/>
      <c r="B937" s="92"/>
      <c r="C937" s="92"/>
      <c r="D937" s="92"/>
      <c r="E937" s="92"/>
      <c r="F937" s="92"/>
      <c r="G937" s="92"/>
      <c r="H937" s="92"/>
      <c r="I937" s="92"/>
      <c r="J937" s="92"/>
      <c r="K937" s="92"/>
      <c r="L937" s="92"/>
      <c r="M937" s="92"/>
      <c r="N937" s="92"/>
      <c r="O937" s="92"/>
      <c r="P937" s="92"/>
      <c r="Q937" s="92"/>
      <c r="R937" s="92"/>
      <c r="S937" s="92"/>
      <c r="T937" s="92"/>
      <c r="U937" s="92"/>
      <c r="V937" s="92"/>
      <c r="W937" s="92"/>
      <c r="X937" s="92"/>
      <c r="Y937" s="92"/>
      <c r="Z937" s="92"/>
      <c r="AA937" s="92"/>
      <c r="AB937" s="92"/>
      <c r="AC937" s="92"/>
      <c r="AD937" s="92"/>
    </row>
    <row r="938" spans="1:30">
      <c r="A938" s="92"/>
      <c r="B938" s="92"/>
      <c r="C938" s="92"/>
      <c r="D938" s="92"/>
      <c r="E938" s="92"/>
      <c r="F938" s="92"/>
      <c r="G938" s="92"/>
      <c r="H938" s="92"/>
      <c r="I938" s="92"/>
      <c r="J938" s="92"/>
      <c r="K938" s="92"/>
      <c r="L938" s="92"/>
      <c r="M938" s="92"/>
      <c r="N938" s="92"/>
      <c r="O938" s="92"/>
      <c r="P938" s="92"/>
      <c r="Q938" s="92"/>
      <c r="R938" s="92"/>
      <c r="S938" s="92"/>
      <c r="T938" s="92"/>
      <c r="U938" s="92"/>
      <c r="V938" s="92"/>
      <c r="W938" s="92"/>
      <c r="X938" s="92"/>
      <c r="Y938" s="92"/>
      <c r="Z938" s="92"/>
      <c r="AA938" s="92"/>
      <c r="AB938" s="92"/>
      <c r="AC938" s="92"/>
      <c r="AD938" s="92"/>
    </row>
    <row r="939" spans="1:30">
      <c r="A939" s="92"/>
      <c r="B939" s="92"/>
      <c r="C939" s="92"/>
      <c r="D939" s="92"/>
      <c r="E939" s="92"/>
      <c r="F939" s="92"/>
      <c r="G939" s="92"/>
      <c r="H939" s="92"/>
      <c r="I939" s="92"/>
      <c r="J939" s="92"/>
      <c r="K939" s="92"/>
      <c r="L939" s="92"/>
      <c r="M939" s="92"/>
      <c r="N939" s="92"/>
      <c r="O939" s="92"/>
      <c r="P939" s="92"/>
      <c r="Q939" s="92"/>
      <c r="R939" s="92"/>
      <c r="S939" s="92"/>
      <c r="T939" s="92"/>
      <c r="U939" s="92"/>
      <c r="V939" s="92"/>
      <c r="W939" s="92"/>
      <c r="X939" s="92"/>
      <c r="Y939" s="92"/>
      <c r="Z939" s="92"/>
      <c r="AA939" s="92"/>
      <c r="AB939" s="92"/>
      <c r="AC939" s="92"/>
      <c r="AD939" s="92"/>
    </row>
    <row r="940" spans="1:30">
      <c r="A940" s="92"/>
      <c r="B940" s="92"/>
      <c r="C940" s="92"/>
      <c r="D940" s="92"/>
      <c r="E940" s="92"/>
      <c r="F940" s="92"/>
      <c r="G940" s="92"/>
      <c r="H940" s="92"/>
      <c r="I940" s="92"/>
      <c r="J940" s="92"/>
      <c r="K940" s="92"/>
      <c r="L940" s="92"/>
      <c r="M940" s="92"/>
      <c r="N940" s="92"/>
      <c r="O940" s="92"/>
      <c r="P940" s="92"/>
      <c r="Q940" s="92"/>
      <c r="R940" s="92"/>
      <c r="S940" s="92"/>
      <c r="T940" s="92"/>
      <c r="U940" s="92"/>
      <c r="V940" s="92"/>
      <c r="W940" s="92"/>
      <c r="X940" s="92"/>
      <c r="Y940" s="92"/>
      <c r="Z940" s="92"/>
      <c r="AA940" s="92"/>
      <c r="AB940" s="92"/>
      <c r="AC940" s="92"/>
      <c r="AD940" s="92"/>
    </row>
    <row r="941" spans="1:30">
      <c r="A941" s="92"/>
      <c r="B941" s="92"/>
      <c r="C941" s="92"/>
      <c r="D941" s="92"/>
      <c r="E941" s="92"/>
      <c r="F941" s="92"/>
      <c r="G941" s="92"/>
      <c r="H941" s="92"/>
      <c r="I941" s="92"/>
      <c r="J941" s="92"/>
      <c r="K941" s="92"/>
      <c r="L941" s="92"/>
      <c r="M941" s="92"/>
      <c r="N941" s="92"/>
      <c r="O941" s="92"/>
      <c r="P941" s="92"/>
      <c r="Q941" s="92"/>
      <c r="R941" s="92"/>
      <c r="S941" s="92"/>
      <c r="T941" s="92"/>
      <c r="U941" s="92"/>
      <c r="V941" s="92"/>
      <c r="W941" s="92"/>
      <c r="X941" s="92"/>
      <c r="Y941" s="92"/>
      <c r="Z941" s="92"/>
      <c r="AA941" s="92"/>
      <c r="AB941" s="92"/>
      <c r="AC941" s="92"/>
      <c r="AD941" s="92"/>
    </row>
    <row r="942" spans="1:30">
      <c r="A942" s="92"/>
      <c r="B942" s="92"/>
      <c r="C942" s="92"/>
      <c r="D942" s="92"/>
      <c r="E942" s="92"/>
      <c r="F942" s="92"/>
      <c r="G942" s="92"/>
      <c r="H942" s="92"/>
      <c r="I942" s="92"/>
      <c r="J942" s="92"/>
      <c r="K942" s="92"/>
      <c r="L942" s="92"/>
      <c r="M942" s="92"/>
      <c r="N942" s="92"/>
      <c r="O942" s="92"/>
      <c r="P942" s="92"/>
      <c r="Q942" s="92"/>
      <c r="R942" s="92"/>
      <c r="S942" s="92"/>
      <c r="T942" s="92"/>
      <c r="U942" s="92"/>
      <c r="V942" s="92"/>
      <c r="W942" s="92"/>
      <c r="X942" s="92"/>
      <c r="Y942" s="92"/>
      <c r="Z942" s="92"/>
      <c r="AA942" s="92"/>
      <c r="AB942" s="92"/>
      <c r="AC942" s="92"/>
      <c r="AD942" s="92"/>
    </row>
    <row r="943" spans="1:30">
      <c r="A943" s="92"/>
      <c r="B943" s="92"/>
      <c r="C943" s="92"/>
      <c r="D943" s="92"/>
      <c r="E943" s="92"/>
      <c r="F943" s="92"/>
      <c r="G943" s="92"/>
      <c r="H943" s="92"/>
      <c r="I943" s="92"/>
      <c r="J943" s="92"/>
      <c r="K943" s="92"/>
      <c r="L943" s="92"/>
      <c r="M943" s="92"/>
      <c r="N943" s="92"/>
      <c r="O943" s="92"/>
      <c r="P943" s="92"/>
      <c r="Q943" s="92"/>
      <c r="R943" s="92"/>
      <c r="S943" s="92"/>
      <c r="T943" s="92"/>
      <c r="U943" s="92"/>
      <c r="V943" s="92"/>
      <c r="W943" s="92"/>
      <c r="X943" s="92"/>
      <c r="Y943" s="92"/>
      <c r="Z943" s="92"/>
      <c r="AA943" s="92"/>
      <c r="AB943" s="92"/>
      <c r="AC943" s="92"/>
      <c r="AD943" s="92"/>
    </row>
    <row r="944" spans="1:30">
      <c r="A944" s="92"/>
      <c r="B944" s="92"/>
      <c r="C944" s="92"/>
      <c r="D944" s="92"/>
      <c r="E944" s="92"/>
      <c r="F944" s="92"/>
      <c r="G944" s="92"/>
      <c r="H944" s="92"/>
      <c r="I944" s="92"/>
      <c r="J944" s="92"/>
      <c r="K944" s="92"/>
      <c r="L944" s="92"/>
      <c r="M944" s="92"/>
      <c r="N944" s="92"/>
      <c r="O944" s="92"/>
      <c r="P944" s="92"/>
      <c r="Q944" s="92"/>
      <c r="R944" s="92"/>
      <c r="S944" s="92"/>
      <c r="T944" s="92"/>
      <c r="U944" s="92"/>
      <c r="V944" s="92"/>
      <c r="W944" s="92"/>
      <c r="X944" s="92"/>
      <c r="Y944" s="92"/>
      <c r="Z944" s="92"/>
      <c r="AA944" s="92"/>
      <c r="AB944" s="92"/>
      <c r="AC944" s="92"/>
      <c r="AD944" s="92"/>
    </row>
    <row r="945" spans="1:30">
      <c r="A945" s="92"/>
      <c r="B945" s="92"/>
      <c r="C945" s="92"/>
      <c r="D945" s="92"/>
      <c r="E945" s="92"/>
      <c r="F945" s="92"/>
      <c r="G945" s="92"/>
      <c r="H945" s="92"/>
      <c r="I945" s="92"/>
      <c r="J945" s="92"/>
      <c r="K945" s="92"/>
      <c r="L945" s="92"/>
      <c r="M945" s="92"/>
      <c r="N945" s="92"/>
      <c r="O945" s="92"/>
      <c r="P945" s="92"/>
      <c r="Q945" s="92"/>
      <c r="R945" s="92"/>
      <c r="S945" s="92"/>
      <c r="T945" s="92"/>
      <c r="U945" s="92"/>
      <c r="V945" s="92"/>
      <c r="W945" s="92"/>
      <c r="X945" s="92"/>
      <c r="Y945" s="92"/>
      <c r="Z945" s="92"/>
      <c r="AA945" s="92"/>
      <c r="AB945" s="92"/>
      <c r="AC945" s="92"/>
      <c r="AD945" s="92"/>
    </row>
    <row r="946" spans="1:30">
      <c r="A946" s="92"/>
      <c r="B946" s="92"/>
      <c r="C946" s="92"/>
      <c r="D946" s="92"/>
      <c r="E946" s="92"/>
      <c r="F946" s="92"/>
      <c r="G946" s="92"/>
      <c r="H946" s="92"/>
      <c r="I946" s="92"/>
      <c r="J946" s="92"/>
      <c r="K946" s="92"/>
      <c r="L946" s="92"/>
      <c r="M946" s="92"/>
      <c r="N946" s="92"/>
      <c r="O946" s="92"/>
      <c r="P946" s="92"/>
      <c r="Q946" s="92"/>
      <c r="R946" s="92"/>
      <c r="S946" s="92"/>
      <c r="T946" s="92"/>
      <c r="U946" s="92"/>
      <c r="V946" s="92"/>
      <c r="W946" s="92"/>
      <c r="X946" s="92"/>
      <c r="Y946" s="92"/>
      <c r="Z946" s="92"/>
      <c r="AA946" s="92"/>
      <c r="AB946" s="92"/>
      <c r="AC946" s="92"/>
      <c r="AD946" s="92"/>
    </row>
    <row r="947" spans="1:30">
      <c r="A947" s="92"/>
      <c r="B947" s="92"/>
      <c r="C947" s="92"/>
      <c r="D947" s="92"/>
      <c r="E947" s="92"/>
      <c r="F947" s="92"/>
      <c r="G947" s="92"/>
      <c r="H947" s="92"/>
      <c r="I947" s="92"/>
      <c r="J947" s="92"/>
      <c r="K947" s="92"/>
      <c r="L947" s="92"/>
      <c r="M947" s="92"/>
      <c r="N947" s="92"/>
      <c r="O947" s="92"/>
      <c r="P947" s="92"/>
      <c r="Q947" s="92"/>
      <c r="R947" s="92"/>
      <c r="S947" s="92"/>
      <c r="T947" s="92"/>
      <c r="U947" s="92"/>
      <c r="V947" s="92"/>
      <c r="W947" s="92"/>
      <c r="X947" s="92"/>
      <c r="Y947" s="92"/>
      <c r="Z947" s="92"/>
      <c r="AA947" s="92"/>
      <c r="AB947" s="92"/>
      <c r="AC947" s="92"/>
      <c r="AD947" s="92"/>
    </row>
    <row r="948" spans="1:30">
      <c r="A948" s="92"/>
      <c r="B948" s="92"/>
      <c r="C948" s="92"/>
      <c r="D948" s="92"/>
      <c r="E948" s="92"/>
      <c r="F948" s="92"/>
      <c r="G948" s="92"/>
      <c r="H948" s="92"/>
      <c r="I948" s="92"/>
      <c r="J948" s="92"/>
      <c r="K948" s="92"/>
      <c r="L948" s="92"/>
      <c r="M948" s="92"/>
      <c r="N948" s="92"/>
      <c r="O948" s="92"/>
      <c r="P948" s="92"/>
      <c r="Q948" s="92"/>
      <c r="R948" s="92"/>
      <c r="S948" s="92"/>
      <c r="T948" s="92"/>
      <c r="U948" s="92"/>
      <c r="V948" s="92"/>
      <c r="W948" s="92"/>
      <c r="X948" s="92"/>
      <c r="Y948" s="92"/>
      <c r="Z948" s="92"/>
      <c r="AA948" s="92"/>
      <c r="AB948" s="92"/>
      <c r="AC948" s="92"/>
      <c r="AD948" s="92"/>
    </row>
    <row r="949" spans="1:30">
      <c r="A949" s="92"/>
      <c r="B949" s="92"/>
      <c r="C949" s="92"/>
      <c r="D949" s="92"/>
      <c r="E949" s="92"/>
      <c r="F949" s="92"/>
      <c r="G949" s="92"/>
      <c r="H949" s="92"/>
      <c r="I949" s="92"/>
      <c r="J949" s="92"/>
      <c r="K949" s="92"/>
      <c r="L949" s="92"/>
      <c r="M949" s="92"/>
      <c r="N949" s="92"/>
      <c r="O949" s="92"/>
      <c r="P949" s="92"/>
      <c r="Q949" s="92"/>
      <c r="R949" s="92"/>
      <c r="S949" s="92"/>
      <c r="T949" s="92"/>
      <c r="U949" s="92"/>
      <c r="V949" s="92"/>
      <c r="W949" s="92"/>
      <c r="X949" s="92"/>
      <c r="Y949" s="92"/>
      <c r="Z949" s="92"/>
      <c r="AA949" s="92"/>
      <c r="AB949" s="92"/>
      <c r="AC949" s="92"/>
      <c r="AD949" s="92"/>
    </row>
    <row r="950" spans="1:30">
      <c r="A950" s="92"/>
      <c r="B950" s="92"/>
      <c r="C950" s="92"/>
      <c r="D950" s="92"/>
      <c r="E950" s="92"/>
      <c r="F950" s="92"/>
      <c r="G950" s="92"/>
      <c r="H950" s="92"/>
      <c r="I950" s="92"/>
      <c r="J950" s="92"/>
      <c r="K950" s="92"/>
      <c r="L950" s="92"/>
      <c r="M950" s="92"/>
      <c r="N950" s="92"/>
      <c r="O950" s="92"/>
      <c r="P950" s="92"/>
      <c r="Q950" s="92"/>
      <c r="R950" s="92"/>
      <c r="S950" s="92"/>
      <c r="T950" s="92"/>
      <c r="U950" s="92"/>
      <c r="V950" s="92"/>
      <c r="W950" s="92"/>
      <c r="X950" s="92"/>
      <c r="Y950" s="92"/>
      <c r="Z950" s="92"/>
      <c r="AA950" s="92"/>
      <c r="AB950" s="92"/>
      <c r="AC950" s="92"/>
      <c r="AD950" s="92"/>
    </row>
    <row r="951" spans="1:30">
      <c r="A951" s="92"/>
      <c r="B951" s="92"/>
      <c r="C951" s="92"/>
      <c r="D951" s="92"/>
      <c r="E951" s="92"/>
      <c r="F951" s="92"/>
      <c r="G951" s="92"/>
      <c r="H951" s="92"/>
      <c r="I951" s="92"/>
      <c r="J951" s="92"/>
      <c r="K951" s="92"/>
      <c r="L951" s="92"/>
      <c r="M951" s="92"/>
      <c r="N951" s="92"/>
      <c r="O951" s="92"/>
      <c r="P951" s="92"/>
      <c r="Q951" s="92"/>
      <c r="R951" s="92"/>
      <c r="S951" s="92"/>
      <c r="T951" s="92"/>
      <c r="U951" s="92"/>
      <c r="V951" s="92"/>
      <c r="W951" s="92"/>
      <c r="X951" s="92"/>
      <c r="Y951" s="92"/>
      <c r="Z951" s="92"/>
      <c r="AA951" s="92"/>
      <c r="AB951" s="92"/>
      <c r="AC951" s="92"/>
      <c r="AD951" s="92"/>
    </row>
    <row r="952" spans="1:30">
      <c r="A952" s="92"/>
      <c r="B952" s="92"/>
      <c r="C952" s="92"/>
      <c r="D952" s="92"/>
      <c r="E952" s="92"/>
      <c r="F952" s="92"/>
      <c r="G952" s="92"/>
      <c r="H952" s="92"/>
      <c r="I952" s="92"/>
      <c r="J952" s="92"/>
      <c r="K952" s="92"/>
      <c r="L952" s="92"/>
      <c r="M952" s="92"/>
      <c r="N952" s="92"/>
      <c r="O952" s="92"/>
      <c r="P952" s="92"/>
      <c r="Q952" s="92"/>
      <c r="R952" s="92"/>
      <c r="S952" s="92"/>
      <c r="T952" s="92"/>
      <c r="U952" s="92"/>
      <c r="V952" s="92"/>
      <c r="W952" s="92"/>
      <c r="X952" s="92"/>
      <c r="Y952" s="92"/>
      <c r="Z952" s="92"/>
      <c r="AA952" s="92"/>
      <c r="AB952" s="92"/>
      <c r="AC952" s="92"/>
      <c r="AD952" s="92"/>
    </row>
    <row r="953" spans="1:30">
      <c r="A953" s="92"/>
      <c r="B953" s="92"/>
      <c r="C953" s="92"/>
      <c r="D953" s="92"/>
      <c r="E953" s="92"/>
      <c r="F953" s="92"/>
      <c r="G953" s="92"/>
      <c r="H953" s="92"/>
      <c r="I953" s="92"/>
      <c r="J953" s="92"/>
      <c r="K953" s="92"/>
      <c r="L953" s="92"/>
      <c r="M953" s="92"/>
      <c r="N953" s="92"/>
      <c r="O953" s="92"/>
      <c r="P953" s="92"/>
      <c r="Q953" s="92"/>
      <c r="R953" s="92"/>
      <c r="S953" s="92"/>
      <c r="T953" s="92"/>
      <c r="U953" s="92"/>
      <c r="V953" s="92"/>
      <c r="W953" s="92"/>
      <c r="X953" s="92"/>
      <c r="Y953" s="92"/>
      <c r="Z953" s="92"/>
      <c r="AA953" s="92"/>
      <c r="AB953" s="92"/>
      <c r="AC953" s="92"/>
      <c r="AD953" s="92"/>
    </row>
    <row r="954" spans="1:30">
      <c r="A954" s="92"/>
      <c r="B954" s="92"/>
      <c r="C954" s="92"/>
      <c r="D954" s="92"/>
      <c r="E954" s="92"/>
      <c r="F954" s="92"/>
      <c r="G954" s="92"/>
      <c r="H954" s="92"/>
      <c r="I954" s="92"/>
      <c r="J954" s="92"/>
      <c r="K954" s="92"/>
      <c r="L954" s="92"/>
      <c r="M954" s="92"/>
      <c r="N954" s="92"/>
      <c r="O954" s="92"/>
      <c r="P954" s="92"/>
      <c r="Q954" s="92"/>
      <c r="R954" s="92"/>
      <c r="S954" s="92"/>
      <c r="T954" s="92"/>
      <c r="U954" s="92"/>
      <c r="V954" s="92"/>
      <c r="W954" s="92"/>
      <c r="X954" s="92"/>
      <c r="Y954" s="92"/>
      <c r="Z954" s="92"/>
      <c r="AA954" s="92"/>
      <c r="AB954" s="92"/>
      <c r="AC954" s="92"/>
      <c r="AD954" s="92"/>
    </row>
    <row r="955" spans="1:30">
      <c r="A955" s="92"/>
      <c r="B955" s="92"/>
      <c r="C955" s="92"/>
      <c r="D955" s="92"/>
      <c r="E955" s="92"/>
      <c r="F955" s="92"/>
      <c r="G955" s="92"/>
      <c r="H955" s="92"/>
      <c r="I955" s="92"/>
      <c r="J955" s="92"/>
      <c r="K955" s="92"/>
      <c r="L955" s="92"/>
      <c r="M955" s="92"/>
      <c r="N955" s="92"/>
      <c r="O955" s="92"/>
      <c r="P955" s="92"/>
      <c r="Q955" s="92"/>
      <c r="R955" s="92"/>
      <c r="S955" s="92"/>
      <c r="T955" s="92"/>
      <c r="U955" s="92"/>
      <c r="V955" s="92"/>
      <c r="W955" s="92"/>
      <c r="X955" s="92"/>
      <c r="Y955" s="92"/>
      <c r="Z955" s="92"/>
      <c r="AA955" s="92"/>
      <c r="AB955" s="92"/>
      <c r="AC955" s="92"/>
      <c r="AD955" s="92"/>
    </row>
    <row r="956" spans="1:30">
      <c r="A956" s="92"/>
      <c r="B956" s="92"/>
      <c r="C956" s="92"/>
      <c r="D956" s="92"/>
      <c r="E956" s="92"/>
      <c r="F956" s="92"/>
      <c r="G956" s="92"/>
      <c r="H956" s="92"/>
      <c r="I956" s="92"/>
      <c r="J956" s="92"/>
      <c r="K956" s="92"/>
      <c r="L956" s="92"/>
      <c r="M956" s="92"/>
      <c r="N956" s="92"/>
      <c r="O956" s="92"/>
      <c r="P956" s="92"/>
      <c r="Q956" s="92"/>
      <c r="R956" s="92"/>
      <c r="S956" s="92"/>
      <c r="T956" s="92"/>
      <c r="U956" s="92"/>
      <c r="V956" s="92"/>
      <c r="W956" s="92"/>
      <c r="X956" s="92"/>
      <c r="Y956" s="92"/>
      <c r="Z956" s="92"/>
      <c r="AA956" s="92"/>
      <c r="AB956" s="92"/>
      <c r="AC956" s="92"/>
      <c r="AD956" s="92"/>
    </row>
    <row r="957" spans="1:30">
      <c r="A957" s="92"/>
      <c r="B957" s="92"/>
      <c r="C957" s="92"/>
      <c r="D957" s="92"/>
      <c r="E957" s="92"/>
      <c r="F957" s="92"/>
      <c r="G957" s="92"/>
      <c r="H957" s="92"/>
      <c r="I957" s="92"/>
      <c r="J957" s="92"/>
      <c r="K957" s="92"/>
      <c r="L957" s="92"/>
      <c r="M957" s="92"/>
      <c r="N957" s="92"/>
      <c r="O957" s="92"/>
      <c r="P957" s="92"/>
      <c r="Q957" s="92"/>
      <c r="R957" s="92"/>
      <c r="S957" s="92"/>
      <c r="T957" s="92"/>
      <c r="U957" s="92"/>
      <c r="V957" s="92"/>
      <c r="W957" s="92"/>
      <c r="X957" s="92"/>
      <c r="Y957" s="92"/>
      <c r="Z957" s="92"/>
      <c r="AA957" s="92"/>
      <c r="AB957" s="92"/>
      <c r="AC957" s="92"/>
      <c r="AD957" s="92"/>
    </row>
    <row r="958" spans="1:30">
      <c r="A958" s="92"/>
      <c r="B958" s="92"/>
      <c r="C958" s="92"/>
      <c r="D958" s="92"/>
      <c r="E958" s="92"/>
      <c r="F958" s="92"/>
      <c r="G958" s="92"/>
      <c r="H958" s="92"/>
      <c r="I958" s="92"/>
      <c r="J958" s="92"/>
      <c r="K958" s="92"/>
      <c r="L958" s="92"/>
      <c r="M958" s="92"/>
      <c r="N958" s="92"/>
      <c r="O958" s="92"/>
      <c r="P958" s="92"/>
      <c r="Q958" s="92"/>
      <c r="R958" s="92"/>
      <c r="S958" s="92"/>
      <c r="T958" s="92"/>
      <c r="U958" s="92"/>
      <c r="V958" s="92"/>
      <c r="W958" s="92"/>
      <c r="X958" s="92"/>
      <c r="Y958" s="92"/>
      <c r="Z958" s="92"/>
      <c r="AA958" s="92"/>
      <c r="AB958" s="92"/>
      <c r="AC958" s="92"/>
      <c r="AD958" s="92"/>
    </row>
    <row r="959" spans="1:30">
      <c r="A959" s="92"/>
      <c r="B959" s="92"/>
      <c r="C959" s="92"/>
      <c r="D959" s="92"/>
      <c r="E959" s="92"/>
      <c r="F959" s="92"/>
      <c r="G959" s="92"/>
      <c r="H959" s="92"/>
      <c r="I959" s="92"/>
      <c r="J959" s="92"/>
      <c r="K959" s="92"/>
      <c r="L959" s="92"/>
      <c r="M959" s="92"/>
      <c r="N959" s="92"/>
      <c r="O959" s="92"/>
      <c r="P959" s="92"/>
      <c r="Q959" s="92"/>
      <c r="R959" s="92"/>
      <c r="S959" s="92"/>
      <c r="T959" s="92"/>
      <c r="U959" s="92"/>
      <c r="V959" s="92"/>
      <c r="W959" s="92"/>
      <c r="X959" s="92"/>
      <c r="Y959" s="92"/>
      <c r="Z959" s="92"/>
      <c r="AA959" s="92"/>
      <c r="AB959" s="92"/>
      <c r="AC959" s="92"/>
      <c r="AD959" s="92"/>
    </row>
    <row r="960" spans="1:30">
      <c r="A960" s="92"/>
      <c r="B960" s="92"/>
      <c r="C960" s="92"/>
      <c r="D960" s="92"/>
      <c r="E960" s="92"/>
      <c r="F960" s="92"/>
      <c r="G960" s="92"/>
      <c r="H960" s="92"/>
      <c r="I960" s="92"/>
      <c r="J960" s="92"/>
      <c r="K960" s="92"/>
      <c r="L960" s="92"/>
      <c r="M960" s="92"/>
      <c r="N960" s="92"/>
      <c r="O960" s="92"/>
      <c r="P960" s="92"/>
      <c r="Q960" s="92"/>
      <c r="R960" s="92"/>
      <c r="S960" s="92"/>
      <c r="T960" s="92"/>
      <c r="U960" s="92"/>
      <c r="V960" s="92"/>
      <c r="W960" s="92"/>
      <c r="X960" s="92"/>
      <c r="Y960" s="92"/>
      <c r="Z960" s="92"/>
      <c r="AA960" s="92"/>
      <c r="AB960" s="92"/>
      <c r="AC960" s="92"/>
      <c r="AD960" s="92"/>
    </row>
    <row r="961" spans="1:30">
      <c r="A961" s="92"/>
      <c r="B961" s="92"/>
      <c r="C961" s="92"/>
      <c r="D961" s="92"/>
      <c r="E961" s="92"/>
      <c r="F961" s="92"/>
      <c r="G961" s="92"/>
      <c r="H961" s="92"/>
      <c r="I961" s="92"/>
      <c r="J961" s="92"/>
      <c r="K961" s="92"/>
      <c r="L961" s="92"/>
      <c r="M961" s="92"/>
      <c r="N961" s="92"/>
      <c r="O961" s="92"/>
      <c r="P961" s="92"/>
      <c r="Q961" s="92"/>
      <c r="R961" s="92"/>
      <c r="S961" s="92"/>
      <c r="T961" s="92"/>
      <c r="U961" s="92"/>
      <c r="V961" s="92"/>
      <c r="W961" s="92"/>
      <c r="X961" s="92"/>
      <c r="Y961" s="92"/>
      <c r="Z961" s="92"/>
      <c r="AA961" s="92"/>
      <c r="AB961" s="92"/>
      <c r="AC961" s="92"/>
      <c r="AD961" s="92"/>
    </row>
    <row r="962" spans="1:30">
      <c r="A962" s="92"/>
      <c r="B962" s="92"/>
      <c r="C962" s="92"/>
      <c r="D962" s="92"/>
      <c r="E962" s="92"/>
      <c r="F962" s="92"/>
      <c r="G962" s="92"/>
      <c r="H962" s="92"/>
      <c r="I962" s="92"/>
      <c r="J962" s="92"/>
      <c r="K962" s="92"/>
      <c r="L962" s="92"/>
      <c r="M962" s="92"/>
      <c r="N962" s="92"/>
      <c r="O962" s="92"/>
      <c r="P962" s="92"/>
      <c r="Q962" s="92"/>
      <c r="R962" s="92"/>
      <c r="S962" s="92"/>
      <c r="T962" s="92"/>
      <c r="U962" s="92"/>
      <c r="V962" s="92"/>
      <c r="W962" s="92"/>
      <c r="X962" s="92"/>
      <c r="Y962" s="92"/>
      <c r="Z962" s="92"/>
      <c r="AA962" s="92"/>
      <c r="AB962" s="92"/>
      <c r="AC962" s="92"/>
      <c r="AD962" s="92"/>
    </row>
    <row r="963" spans="1:30">
      <c r="A963" s="92"/>
      <c r="B963" s="92"/>
      <c r="C963" s="92"/>
      <c r="D963" s="92"/>
      <c r="E963" s="92"/>
      <c r="F963" s="92"/>
      <c r="G963" s="92"/>
      <c r="H963" s="92"/>
      <c r="I963" s="92"/>
      <c r="J963" s="92"/>
      <c r="K963" s="92"/>
      <c r="L963" s="92"/>
      <c r="M963" s="92"/>
      <c r="N963" s="92"/>
      <c r="O963" s="92"/>
      <c r="P963" s="92"/>
      <c r="Q963" s="92"/>
      <c r="R963" s="92"/>
      <c r="S963" s="92"/>
      <c r="T963" s="92"/>
      <c r="U963" s="92"/>
      <c r="V963" s="92"/>
      <c r="W963" s="92"/>
      <c r="X963" s="92"/>
      <c r="Y963" s="92"/>
      <c r="Z963" s="92"/>
      <c r="AA963" s="92"/>
      <c r="AB963" s="92"/>
      <c r="AC963" s="92"/>
      <c r="AD963" s="92"/>
    </row>
    <row r="964" spans="1:30">
      <c r="A964" s="92"/>
      <c r="B964" s="92"/>
      <c r="C964" s="92"/>
      <c r="D964" s="92"/>
      <c r="E964" s="92"/>
      <c r="F964" s="92"/>
      <c r="G964" s="92"/>
      <c r="H964" s="92"/>
      <c r="I964" s="92"/>
      <c r="J964" s="92"/>
      <c r="K964" s="92"/>
      <c r="L964" s="92"/>
      <c r="M964" s="92"/>
      <c r="N964" s="92"/>
      <c r="O964" s="92"/>
      <c r="P964" s="92"/>
      <c r="Q964" s="92"/>
      <c r="R964" s="92"/>
      <c r="S964" s="92"/>
      <c r="T964" s="92"/>
      <c r="U964" s="92"/>
      <c r="V964" s="92"/>
      <c r="W964" s="92"/>
      <c r="X964" s="92"/>
      <c r="Y964" s="92"/>
      <c r="Z964" s="92"/>
      <c r="AA964" s="92"/>
      <c r="AB964" s="92"/>
      <c r="AC964" s="92"/>
      <c r="AD964" s="92"/>
    </row>
    <row r="965" spans="1:30">
      <c r="A965" s="92"/>
      <c r="B965" s="92"/>
      <c r="C965" s="92"/>
      <c r="D965" s="92"/>
      <c r="E965" s="92"/>
      <c r="F965" s="92"/>
      <c r="G965" s="92"/>
      <c r="H965" s="92"/>
      <c r="I965" s="92"/>
      <c r="J965" s="92"/>
      <c r="K965" s="92"/>
      <c r="L965" s="92"/>
      <c r="M965" s="92"/>
      <c r="N965" s="92"/>
      <c r="O965" s="92"/>
      <c r="P965" s="92"/>
      <c r="Q965" s="92"/>
      <c r="R965" s="92"/>
      <c r="S965" s="92"/>
      <c r="T965" s="92"/>
      <c r="U965" s="92"/>
      <c r="V965" s="92"/>
      <c r="W965" s="92"/>
      <c r="X965" s="92"/>
      <c r="Y965" s="92"/>
      <c r="Z965" s="92"/>
      <c r="AA965" s="92"/>
      <c r="AB965" s="92"/>
      <c r="AC965" s="92"/>
      <c r="AD965" s="92"/>
    </row>
    <row r="966" spans="1:30">
      <c r="A966" s="92"/>
      <c r="B966" s="92"/>
      <c r="C966" s="92"/>
      <c r="D966" s="92"/>
      <c r="E966" s="92"/>
      <c r="F966" s="92"/>
      <c r="G966" s="92"/>
      <c r="H966" s="92"/>
      <c r="I966" s="92"/>
      <c r="J966" s="92"/>
      <c r="K966" s="92"/>
      <c r="L966" s="92"/>
      <c r="M966" s="92"/>
      <c r="N966" s="92"/>
      <c r="O966" s="92"/>
      <c r="P966" s="92"/>
      <c r="Q966" s="92"/>
      <c r="R966" s="92"/>
      <c r="S966" s="92"/>
      <c r="T966" s="92"/>
      <c r="U966" s="92"/>
      <c r="V966" s="92"/>
      <c r="W966" s="92"/>
      <c r="X966" s="92"/>
      <c r="Y966" s="92"/>
      <c r="Z966" s="92"/>
      <c r="AA966" s="92"/>
      <c r="AB966" s="92"/>
      <c r="AC966" s="92"/>
      <c r="AD966" s="92"/>
    </row>
    <row r="967" spans="1:30">
      <c r="A967" s="92"/>
      <c r="B967" s="92"/>
      <c r="C967" s="92"/>
      <c r="D967" s="92"/>
      <c r="E967" s="92"/>
      <c r="F967" s="92"/>
      <c r="G967" s="92"/>
      <c r="H967" s="92"/>
      <c r="I967" s="92"/>
      <c r="J967" s="92"/>
      <c r="K967" s="92"/>
      <c r="L967" s="92"/>
      <c r="M967" s="92"/>
      <c r="N967" s="92"/>
      <c r="O967" s="92"/>
      <c r="P967" s="92"/>
      <c r="Q967" s="92"/>
      <c r="R967" s="92"/>
      <c r="S967" s="92"/>
      <c r="T967" s="92"/>
      <c r="U967" s="92"/>
      <c r="V967" s="92"/>
      <c r="W967" s="92"/>
      <c r="X967" s="92"/>
      <c r="Y967" s="92"/>
      <c r="Z967" s="92"/>
      <c r="AA967" s="92"/>
      <c r="AB967" s="92"/>
      <c r="AC967" s="92"/>
      <c r="AD967" s="92"/>
    </row>
    <row r="968" spans="1:30">
      <c r="A968" s="92"/>
      <c r="B968" s="92"/>
      <c r="C968" s="92"/>
      <c r="D968" s="92"/>
      <c r="E968" s="92"/>
      <c r="F968" s="92"/>
      <c r="G968" s="92"/>
      <c r="H968" s="92"/>
      <c r="I968" s="92"/>
      <c r="J968" s="92"/>
      <c r="K968" s="92"/>
      <c r="L968" s="92"/>
      <c r="M968" s="92"/>
      <c r="N968" s="92"/>
      <c r="O968" s="92"/>
      <c r="P968" s="92"/>
      <c r="Q968" s="92"/>
      <c r="R968" s="92"/>
      <c r="S968" s="92"/>
      <c r="T968" s="92"/>
      <c r="U968" s="92"/>
      <c r="V968" s="92"/>
      <c r="W968" s="92"/>
      <c r="X968" s="92"/>
      <c r="Y968" s="92"/>
      <c r="Z968" s="92"/>
      <c r="AA968" s="92"/>
      <c r="AB968" s="92"/>
      <c r="AC968" s="92"/>
      <c r="AD968" s="92"/>
    </row>
    <row r="969" spans="1:30">
      <c r="A969" s="92"/>
      <c r="B969" s="92"/>
      <c r="C969" s="92"/>
      <c r="D969" s="92"/>
      <c r="E969" s="92"/>
      <c r="F969" s="92"/>
      <c r="G969" s="92"/>
      <c r="H969" s="92"/>
      <c r="I969" s="92"/>
      <c r="J969" s="92"/>
      <c r="K969" s="92"/>
      <c r="L969" s="92"/>
      <c r="M969" s="92"/>
      <c r="N969" s="92"/>
      <c r="O969" s="92"/>
      <c r="P969" s="92"/>
      <c r="Q969" s="92"/>
      <c r="R969" s="92"/>
      <c r="S969" s="92"/>
      <c r="T969" s="92"/>
      <c r="U969" s="92"/>
      <c r="V969" s="92"/>
      <c r="W969" s="92"/>
      <c r="X969" s="92"/>
      <c r="Y969" s="92"/>
      <c r="Z969" s="92"/>
      <c r="AA969" s="92"/>
      <c r="AB969" s="92"/>
      <c r="AC969" s="92"/>
      <c r="AD969" s="92"/>
    </row>
    <row r="970" spans="1:30">
      <c r="A970" s="92"/>
      <c r="B970" s="92"/>
      <c r="C970" s="92"/>
      <c r="D970" s="92"/>
      <c r="E970" s="92"/>
      <c r="F970" s="92"/>
      <c r="G970" s="92"/>
      <c r="H970" s="92"/>
      <c r="I970" s="92"/>
      <c r="J970" s="92"/>
      <c r="K970" s="92"/>
      <c r="L970" s="92"/>
      <c r="M970" s="92"/>
      <c r="N970" s="92"/>
      <c r="O970" s="92"/>
      <c r="P970" s="92"/>
      <c r="Q970" s="92"/>
      <c r="R970" s="92"/>
      <c r="S970" s="92"/>
      <c r="T970" s="92"/>
      <c r="U970" s="92"/>
      <c r="V970" s="92"/>
      <c r="W970" s="92"/>
      <c r="X970" s="92"/>
      <c r="Y970" s="92"/>
      <c r="Z970" s="92"/>
      <c r="AA970" s="92"/>
      <c r="AB970" s="92"/>
      <c r="AC970" s="92"/>
      <c r="AD970" s="92"/>
    </row>
    <row r="971" spans="1:30">
      <c r="A971" s="92"/>
      <c r="B971" s="92"/>
      <c r="C971" s="92"/>
      <c r="D971" s="92"/>
      <c r="E971" s="92"/>
      <c r="F971" s="92"/>
      <c r="G971" s="92"/>
      <c r="H971" s="92"/>
      <c r="I971" s="92"/>
      <c r="J971" s="92"/>
      <c r="K971" s="92"/>
      <c r="L971" s="92"/>
      <c r="M971" s="92"/>
      <c r="N971" s="92"/>
      <c r="O971" s="92"/>
      <c r="P971" s="92"/>
      <c r="Q971" s="92"/>
      <c r="R971" s="92"/>
      <c r="S971" s="92"/>
      <c r="T971" s="92"/>
      <c r="U971" s="92"/>
      <c r="V971" s="92"/>
      <c r="W971" s="92"/>
      <c r="X971" s="92"/>
      <c r="Y971" s="92"/>
      <c r="Z971" s="92"/>
      <c r="AA971" s="92"/>
      <c r="AB971" s="92"/>
      <c r="AC971" s="92"/>
      <c r="AD971" s="92"/>
    </row>
    <row r="972" spans="1:30">
      <c r="A972" s="92"/>
      <c r="B972" s="92"/>
      <c r="C972" s="92"/>
      <c r="D972" s="92"/>
      <c r="E972" s="92"/>
      <c r="F972" s="92"/>
      <c r="G972" s="92"/>
      <c r="H972" s="92"/>
      <c r="I972" s="92"/>
      <c r="J972" s="92"/>
      <c r="K972" s="92"/>
      <c r="L972" s="92"/>
      <c r="M972" s="92"/>
      <c r="N972" s="92"/>
      <c r="O972" s="92"/>
      <c r="P972" s="92"/>
      <c r="Q972" s="92"/>
      <c r="R972" s="92"/>
      <c r="S972" s="92"/>
      <c r="T972" s="92"/>
      <c r="U972" s="92"/>
      <c r="V972" s="92"/>
      <c r="W972" s="92"/>
      <c r="X972" s="92"/>
      <c r="Y972" s="92"/>
      <c r="Z972" s="92"/>
      <c r="AA972" s="92"/>
      <c r="AB972" s="92"/>
      <c r="AC972" s="92"/>
      <c r="AD972" s="92"/>
    </row>
    <row r="973" spans="1:30">
      <c r="A973" s="92"/>
      <c r="B973" s="92"/>
      <c r="C973" s="92"/>
      <c r="D973" s="92"/>
      <c r="E973" s="92"/>
      <c r="F973" s="92"/>
      <c r="G973" s="92"/>
      <c r="H973" s="92"/>
      <c r="I973" s="92"/>
      <c r="J973" s="92"/>
      <c r="K973" s="92"/>
      <c r="L973" s="92"/>
      <c r="M973" s="92"/>
      <c r="N973" s="92"/>
      <c r="O973" s="92"/>
      <c r="P973" s="92"/>
      <c r="Q973" s="92"/>
      <c r="R973" s="92"/>
      <c r="S973" s="92"/>
      <c r="T973" s="92"/>
      <c r="U973" s="92"/>
      <c r="V973" s="92"/>
      <c r="W973" s="92"/>
      <c r="X973" s="92"/>
      <c r="Y973" s="92"/>
      <c r="Z973" s="92"/>
      <c r="AA973" s="92"/>
      <c r="AB973" s="92"/>
      <c r="AC973" s="92"/>
      <c r="AD973" s="92"/>
    </row>
    <row r="974" spans="1:30">
      <c r="A974" s="92"/>
      <c r="B974" s="92"/>
      <c r="C974" s="92"/>
      <c r="D974" s="92"/>
      <c r="E974" s="92"/>
      <c r="F974" s="92"/>
      <c r="G974" s="92"/>
      <c r="H974" s="92"/>
      <c r="I974" s="92"/>
      <c r="J974" s="92"/>
      <c r="K974" s="92"/>
      <c r="L974" s="92"/>
      <c r="M974" s="92"/>
      <c r="N974" s="92"/>
      <c r="O974" s="92"/>
      <c r="P974" s="92"/>
      <c r="Q974" s="92"/>
      <c r="R974" s="92"/>
      <c r="S974" s="92"/>
      <c r="T974" s="92"/>
      <c r="U974" s="92"/>
      <c r="V974" s="92"/>
      <c r="W974" s="92"/>
      <c r="X974" s="92"/>
      <c r="Y974" s="92"/>
      <c r="Z974" s="92"/>
      <c r="AA974" s="92"/>
      <c r="AB974" s="92"/>
      <c r="AC974" s="92"/>
      <c r="AD974" s="92"/>
    </row>
    <row r="975" spans="1:30">
      <c r="A975" s="92"/>
      <c r="B975" s="92"/>
      <c r="C975" s="92"/>
      <c r="D975" s="92"/>
      <c r="E975" s="92"/>
      <c r="F975" s="92"/>
      <c r="G975" s="92"/>
      <c r="H975" s="92"/>
      <c r="I975" s="92"/>
      <c r="J975" s="92"/>
      <c r="K975" s="92"/>
      <c r="L975" s="92"/>
      <c r="M975" s="92"/>
      <c r="N975" s="92"/>
      <c r="O975" s="92"/>
      <c r="P975" s="92"/>
      <c r="Q975" s="92"/>
      <c r="R975" s="92"/>
      <c r="S975" s="92"/>
      <c r="T975" s="92"/>
      <c r="U975" s="92"/>
      <c r="V975" s="92"/>
      <c r="W975" s="92"/>
      <c r="X975" s="92"/>
      <c r="Y975" s="92"/>
      <c r="Z975" s="92"/>
      <c r="AA975" s="92"/>
      <c r="AB975" s="92"/>
      <c r="AC975" s="92"/>
      <c r="AD975" s="92"/>
    </row>
    <row r="976" spans="1:30">
      <c r="A976" s="92"/>
      <c r="B976" s="92"/>
      <c r="C976" s="92"/>
      <c r="D976" s="92"/>
      <c r="E976" s="92"/>
      <c r="F976" s="92"/>
      <c r="G976" s="92"/>
      <c r="H976" s="92"/>
      <c r="I976" s="92"/>
      <c r="J976" s="92"/>
      <c r="K976" s="92"/>
      <c r="L976" s="92"/>
      <c r="M976" s="92"/>
      <c r="N976" s="92"/>
      <c r="O976" s="92"/>
      <c r="P976" s="92"/>
      <c r="Q976" s="92"/>
      <c r="R976" s="92"/>
      <c r="S976" s="92"/>
      <c r="T976" s="92"/>
      <c r="U976" s="92"/>
      <c r="V976" s="92"/>
      <c r="W976" s="92"/>
      <c r="X976" s="92"/>
      <c r="Y976" s="92"/>
      <c r="Z976" s="92"/>
      <c r="AA976" s="92"/>
      <c r="AB976" s="92"/>
      <c r="AC976" s="92"/>
      <c r="AD976" s="92"/>
    </row>
    <row r="977" spans="1:30">
      <c r="A977" s="92"/>
      <c r="B977" s="92"/>
      <c r="C977" s="92"/>
      <c r="D977" s="92"/>
      <c r="E977" s="92"/>
      <c r="F977" s="92"/>
      <c r="G977" s="92"/>
      <c r="H977" s="92"/>
      <c r="I977" s="92"/>
      <c r="J977" s="92"/>
      <c r="K977" s="92"/>
      <c r="L977" s="92"/>
      <c r="M977" s="92"/>
      <c r="N977" s="92"/>
      <c r="O977" s="92"/>
      <c r="P977" s="92"/>
      <c r="Q977" s="92"/>
      <c r="R977" s="92"/>
      <c r="S977" s="92"/>
      <c r="T977" s="92"/>
      <c r="U977" s="92"/>
      <c r="V977" s="92"/>
      <c r="W977" s="92"/>
      <c r="X977" s="92"/>
      <c r="Y977" s="92"/>
      <c r="Z977" s="92"/>
      <c r="AA977" s="92"/>
      <c r="AB977" s="92"/>
      <c r="AC977" s="92"/>
      <c r="AD977" s="92"/>
    </row>
    <row r="978" spans="1:30">
      <c r="A978" s="92"/>
      <c r="B978" s="92"/>
      <c r="C978" s="92"/>
      <c r="D978" s="92"/>
      <c r="E978" s="92"/>
      <c r="F978" s="92"/>
      <c r="G978" s="92"/>
      <c r="H978" s="92"/>
      <c r="I978" s="92"/>
      <c r="J978" s="92"/>
      <c r="K978" s="92"/>
      <c r="L978" s="92"/>
      <c r="M978" s="92"/>
      <c r="N978" s="92"/>
      <c r="O978" s="92"/>
      <c r="P978" s="92"/>
      <c r="Q978" s="92"/>
      <c r="R978" s="92"/>
      <c r="S978" s="92"/>
      <c r="T978" s="92"/>
      <c r="U978" s="92"/>
      <c r="V978" s="92"/>
      <c r="W978" s="92"/>
      <c r="X978" s="92"/>
      <c r="Y978" s="92"/>
      <c r="Z978" s="92"/>
      <c r="AA978" s="92"/>
      <c r="AB978" s="92"/>
      <c r="AC978" s="92"/>
      <c r="AD978" s="92"/>
    </row>
    <row r="979" spans="1:30">
      <c r="A979" s="92"/>
      <c r="B979" s="92"/>
      <c r="C979" s="92"/>
      <c r="D979" s="92"/>
      <c r="E979" s="92"/>
      <c r="F979" s="92"/>
      <c r="G979" s="92"/>
      <c r="H979" s="92"/>
      <c r="I979" s="92"/>
      <c r="J979" s="92"/>
      <c r="K979" s="92"/>
      <c r="L979" s="92"/>
      <c r="M979" s="92"/>
      <c r="N979" s="92"/>
      <c r="O979" s="92"/>
      <c r="P979" s="92"/>
      <c r="Q979" s="92"/>
      <c r="R979" s="92"/>
      <c r="S979" s="92"/>
      <c r="T979" s="92"/>
      <c r="U979" s="92"/>
      <c r="V979" s="92"/>
      <c r="W979" s="92"/>
      <c r="X979" s="92"/>
      <c r="Y979" s="92"/>
      <c r="Z979" s="92"/>
      <c r="AA979" s="92"/>
      <c r="AB979" s="92"/>
      <c r="AC979" s="92"/>
      <c r="AD979" s="92"/>
    </row>
    <row r="980" spans="1:30">
      <c r="A980" s="92"/>
      <c r="B980" s="92"/>
      <c r="C980" s="92"/>
      <c r="D980" s="92"/>
      <c r="E980" s="92"/>
      <c r="F980" s="92"/>
      <c r="G980" s="92"/>
      <c r="H980" s="92"/>
      <c r="I980" s="92"/>
      <c r="J980" s="92"/>
      <c r="K980" s="92"/>
      <c r="L980" s="92"/>
      <c r="M980" s="92"/>
      <c r="N980" s="92"/>
      <c r="O980" s="92"/>
      <c r="P980" s="92"/>
      <c r="Q980" s="92"/>
      <c r="R980" s="92"/>
      <c r="S980" s="92"/>
      <c r="T980" s="92"/>
      <c r="U980" s="92"/>
      <c r="V980" s="92"/>
      <c r="W980" s="92"/>
      <c r="X980" s="92"/>
      <c r="Y980" s="92"/>
      <c r="Z980" s="92"/>
      <c r="AA980" s="92"/>
      <c r="AB980" s="92"/>
      <c r="AC980" s="92"/>
      <c r="AD980" s="92"/>
    </row>
    <row r="981" spans="1:30">
      <c r="A981" s="92"/>
      <c r="B981" s="92"/>
      <c r="C981" s="92"/>
      <c r="D981" s="92"/>
      <c r="E981" s="92"/>
      <c r="F981" s="92"/>
      <c r="G981" s="92"/>
      <c r="H981" s="92"/>
      <c r="I981" s="92"/>
      <c r="J981" s="92"/>
      <c r="K981" s="92"/>
      <c r="L981" s="92"/>
      <c r="M981" s="92"/>
      <c r="N981" s="92"/>
      <c r="O981" s="92"/>
      <c r="P981" s="92"/>
      <c r="Q981" s="92"/>
      <c r="R981" s="92"/>
      <c r="S981" s="92"/>
      <c r="T981" s="92"/>
      <c r="U981" s="92"/>
      <c r="V981" s="92"/>
      <c r="W981" s="92"/>
      <c r="X981" s="92"/>
      <c r="Y981" s="92"/>
      <c r="Z981" s="92"/>
      <c r="AA981" s="92"/>
      <c r="AB981" s="92"/>
      <c r="AC981" s="92"/>
      <c r="AD981" s="92"/>
    </row>
    <row r="982" spans="1:30">
      <c r="A982" s="92"/>
      <c r="B982" s="92"/>
      <c r="C982" s="92"/>
      <c r="D982" s="92"/>
      <c r="E982" s="92"/>
      <c r="F982" s="92"/>
      <c r="G982" s="92"/>
      <c r="H982" s="92"/>
      <c r="I982" s="92"/>
      <c r="J982" s="92"/>
      <c r="K982" s="92"/>
      <c r="L982" s="92"/>
      <c r="M982" s="92"/>
      <c r="N982" s="92"/>
      <c r="O982" s="92"/>
      <c r="P982" s="92"/>
      <c r="Q982" s="92"/>
      <c r="R982" s="92"/>
      <c r="S982" s="92"/>
      <c r="T982" s="92"/>
      <c r="U982" s="92"/>
      <c r="V982" s="92"/>
      <c r="W982" s="92"/>
      <c r="X982" s="92"/>
      <c r="Y982" s="92"/>
      <c r="Z982" s="92"/>
      <c r="AA982" s="92"/>
      <c r="AB982" s="92"/>
      <c r="AC982" s="92"/>
      <c r="AD982" s="92"/>
    </row>
    <row r="983" spans="1:30">
      <c r="A983" s="92"/>
      <c r="B983" s="92"/>
      <c r="C983" s="92"/>
      <c r="D983" s="92"/>
      <c r="E983" s="92"/>
      <c r="F983" s="92"/>
      <c r="G983" s="92"/>
      <c r="H983" s="92"/>
      <c r="I983" s="92"/>
      <c r="J983" s="92"/>
      <c r="K983" s="92"/>
      <c r="L983" s="92"/>
      <c r="M983" s="92"/>
      <c r="N983" s="92"/>
      <c r="O983" s="92"/>
      <c r="P983" s="92"/>
      <c r="Q983" s="92"/>
      <c r="R983" s="92"/>
      <c r="S983" s="92"/>
      <c r="T983" s="92"/>
      <c r="U983" s="92"/>
      <c r="V983" s="92"/>
      <c r="W983" s="92"/>
      <c r="X983" s="92"/>
      <c r="Y983" s="92"/>
      <c r="Z983" s="92"/>
      <c r="AA983" s="92"/>
      <c r="AB983" s="92"/>
      <c r="AC983" s="92"/>
      <c r="AD983" s="92"/>
    </row>
    <row r="984" spans="1:30">
      <c r="A984" s="92"/>
      <c r="B984" s="92"/>
      <c r="C984" s="92"/>
      <c r="D984" s="92"/>
      <c r="E984" s="92"/>
      <c r="F984" s="92"/>
      <c r="G984" s="92"/>
      <c r="H984" s="92"/>
      <c r="I984" s="92"/>
      <c r="J984" s="92"/>
      <c r="K984" s="92"/>
      <c r="L984" s="92"/>
      <c r="M984" s="92"/>
      <c r="N984" s="92"/>
      <c r="O984" s="92"/>
      <c r="P984" s="92"/>
      <c r="Q984" s="92"/>
      <c r="R984" s="92"/>
      <c r="S984" s="92"/>
      <c r="T984" s="92"/>
      <c r="U984" s="92"/>
      <c r="V984" s="92"/>
      <c r="W984" s="92"/>
      <c r="X984" s="92"/>
      <c r="Y984" s="92"/>
      <c r="Z984" s="92"/>
      <c r="AA984" s="92"/>
      <c r="AB984" s="92"/>
      <c r="AC984" s="92"/>
      <c r="AD984" s="92"/>
    </row>
    <row r="985" spans="1:30">
      <c r="A985" s="92"/>
      <c r="B985" s="92"/>
      <c r="C985" s="92"/>
      <c r="D985" s="92"/>
      <c r="E985" s="92"/>
      <c r="F985" s="92"/>
      <c r="G985" s="92"/>
      <c r="H985" s="92"/>
      <c r="I985" s="92"/>
      <c r="J985" s="92"/>
      <c r="K985" s="92"/>
      <c r="L985" s="92"/>
      <c r="M985" s="92"/>
      <c r="N985" s="92"/>
      <c r="O985" s="92"/>
      <c r="P985" s="92"/>
      <c r="Q985" s="92"/>
      <c r="R985" s="92"/>
      <c r="S985" s="92"/>
      <c r="T985" s="92"/>
      <c r="U985" s="92"/>
      <c r="V985" s="92"/>
      <c r="W985" s="92"/>
      <c r="X985" s="92"/>
      <c r="Y985" s="92"/>
      <c r="Z985" s="92"/>
      <c r="AA985" s="92"/>
      <c r="AB985" s="92"/>
      <c r="AC985" s="92"/>
      <c r="AD985" s="92"/>
    </row>
    <row r="986" spans="1:30">
      <c r="A986" s="92"/>
      <c r="B986" s="92"/>
      <c r="C986" s="92"/>
      <c r="D986" s="92"/>
      <c r="E986" s="92"/>
      <c r="F986" s="92"/>
      <c r="G986" s="92"/>
      <c r="H986" s="92"/>
      <c r="I986" s="92"/>
      <c r="J986" s="92"/>
      <c r="K986" s="92"/>
      <c r="L986" s="92"/>
      <c r="M986" s="92"/>
      <c r="N986" s="92"/>
      <c r="O986" s="92"/>
      <c r="P986" s="92"/>
      <c r="Q986" s="92"/>
      <c r="R986" s="92"/>
      <c r="S986" s="92"/>
      <c r="T986" s="92"/>
      <c r="U986" s="92"/>
      <c r="V986" s="92"/>
      <c r="W986" s="92"/>
      <c r="X986" s="92"/>
      <c r="Y986" s="92"/>
      <c r="Z986" s="92"/>
      <c r="AA986" s="92"/>
      <c r="AB986" s="92"/>
      <c r="AC986" s="92"/>
      <c r="AD986" s="92"/>
    </row>
    <row r="987" spans="1:30">
      <c r="A987" s="92"/>
      <c r="B987" s="92"/>
      <c r="C987" s="92"/>
      <c r="D987" s="92"/>
      <c r="E987" s="92"/>
      <c r="F987" s="92"/>
      <c r="G987" s="92"/>
      <c r="H987" s="92"/>
      <c r="I987" s="92"/>
      <c r="J987" s="92"/>
      <c r="K987" s="92"/>
      <c r="L987" s="92"/>
      <c r="M987" s="92"/>
      <c r="N987" s="92"/>
      <c r="O987" s="92"/>
      <c r="P987" s="92"/>
      <c r="Q987" s="92"/>
      <c r="R987" s="92"/>
      <c r="S987" s="92"/>
      <c r="T987" s="92"/>
      <c r="U987" s="92"/>
      <c r="V987" s="92"/>
      <c r="W987" s="92"/>
      <c r="X987" s="92"/>
      <c r="Y987" s="92"/>
      <c r="Z987" s="92"/>
      <c r="AA987" s="92"/>
      <c r="AB987" s="92"/>
      <c r="AC987" s="92"/>
      <c r="AD987" s="92"/>
    </row>
    <row r="988" spans="1:30">
      <c r="A988" s="92"/>
      <c r="B988" s="92"/>
      <c r="C988" s="92"/>
      <c r="D988" s="92"/>
      <c r="E988" s="92"/>
      <c r="F988" s="92"/>
      <c r="G988" s="92"/>
      <c r="H988" s="92"/>
      <c r="I988" s="92"/>
      <c r="J988" s="92"/>
      <c r="K988" s="92"/>
      <c r="L988" s="92"/>
      <c r="M988" s="92"/>
      <c r="N988" s="92"/>
      <c r="O988" s="92"/>
      <c r="P988" s="92"/>
      <c r="Q988" s="92"/>
      <c r="R988" s="92"/>
      <c r="S988" s="92"/>
      <c r="T988" s="92"/>
      <c r="U988" s="92"/>
      <c r="V988" s="92"/>
      <c r="W988" s="92"/>
      <c r="X988" s="92"/>
      <c r="Y988" s="92"/>
      <c r="Z988" s="92"/>
      <c r="AA988" s="92"/>
      <c r="AB988" s="92"/>
      <c r="AC988" s="92"/>
      <c r="AD988" s="92"/>
    </row>
    <row r="989" spans="1:30">
      <c r="A989" s="92"/>
      <c r="B989" s="92"/>
      <c r="C989" s="92"/>
      <c r="D989" s="92"/>
      <c r="E989" s="92"/>
      <c r="F989" s="92"/>
      <c r="G989" s="92"/>
      <c r="H989" s="92"/>
      <c r="I989" s="92"/>
      <c r="J989" s="92"/>
      <c r="K989" s="92"/>
      <c r="L989" s="92"/>
      <c r="M989" s="92"/>
      <c r="N989" s="92"/>
      <c r="O989" s="92"/>
      <c r="P989" s="92"/>
      <c r="Q989" s="92"/>
      <c r="R989" s="92"/>
      <c r="S989" s="92"/>
      <c r="T989" s="92"/>
      <c r="U989" s="92"/>
      <c r="V989" s="92"/>
      <c r="W989" s="92"/>
      <c r="X989" s="92"/>
      <c r="Y989" s="92"/>
      <c r="Z989" s="92"/>
      <c r="AA989" s="92"/>
      <c r="AB989" s="92"/>
      <c r="AC989" s="92"/>
      <c r="AD989" s="92"/>
    </row>
    <row r="990" spans="1:30">
      <c r="A990" s="92"/>
      <c r="B990" s="92"/>
      <c r="C990" s="92"/>
      <c r="D990" s="92"/>
      <c r="E990" s="92"/>
      <c r="F990" s="92"/>
      <c r="G990" s="92"/>
      <c r="H990" s="92"/>
      <c r="I990" s="92"/>
      <c r="J990" s="92"/>
      <c r="K990" s="92"/>
      <c r="L990" s="92"/>
      <c r="M990" s="92"/>
      <c r="N990" s="92"/>
      <c r="O990" s="92"/>
      <c r="P990" s="92"/>
      <c r="Q990" s="92"/>
      <c r="R990" s="92"/>
      <c r="S990" s="92"/>
      <c r="T990" s="92"/>
      <c r="U990" s="92"/>
      <c r="V990" s="92"/>
      <c r="W990" s="92"/>
      <c r="X990" s="92"/>
      <c r="Y990" s="92"/>
      <c r="Z990" s="92"/>
      <c r="AA990" s="92"/>
      <c r="AB990" s="92"/>
      <c r="AC990" s="92"/>
      <c r="AD990" s="92"/>
    </row>
    <row r="991" spans="1:30">
      <c r="A991" s="92"/>
      <c r="B991" s="92"/>
      <c r="C991" s="92"/>
      <c r="D991" s="92"/>
      <c r="E991" s="92"/>
      <c r="F991" s="92"/>
      <c r="G991" s="92"/>
      <c r="H991" s="92"/>
      <c r="I991" s="92"/>
      <c r="J991" s="92"/>
      <c r="K991" s="92"/>
      <c r="L991" s="92"/>
      <c r="M991" s="92"/>
      <c r="N991" s="92"/>
      <c r="O991" s="92"/>
      <c r="P991" s="92"/>
      <c r="Q991" s="92"/>
      <c r="R991" s="92"/>
      <c r="S991" s="92"/>
      <c r="T991" s="92"/>
      <c r="U991" s="92"/>
      <c r="V991" s="92"/>
      <c r="W991" s="92"/>
      <c r="X991" s="92"/>
      <c r="Y991" s="92"/>
      <c r="Z991" s="92"/>
      <c r="AA991" s="92"/>
      <c r="AB991" s="92"/>
      <c r="AC991" s="92"/>
      <c r="AD991" s="92"/>
    </row>
    <row r="992" spans="1:30">
      <c r="A992" s="92"/>
      <c r="B992" s="92"/>
      <c r="C992" s="92"/>
      <c r="D992" s="92"/>
      <c r="E992" s="92"/>
      <c r="F992" s="92"/>
      <c r="G992" s="92"/>
      <c r="H992" s="92"/>
      <c r="I992" s="92"/>
      <c r="J992" s="92"/>
      <c r="K992" s="92"/>
      <c r="L992" s="92"/>
      <c r="M992" s="92"/>
      <c r="N992" s="92"/>
      <c r="O992" s="92"/>
      <c r="P992" s="92"/>
      <c r="Q992" s="92"/>
      <c r="R992" s="92"/>
      <c r="S992" s="92"/>
      <c r="T992" s="92"/>
      <c r="U992" s="92"/>
      <c r="V992" s="92"/>
      <c r="W992" s="92"/>
      <c r="X992" s="92"/>
      <c r="Y992" s="92"/>
      <c r="Z992" s="92"/>
      <c r="AA992" s="92"/>
      <c r="AB992" s="92"/>
      <c r="AC992" s="92"/>
      <c r="AD992" s="92"/>
    </row>
    <row r="993" spans="1:30">
      <c r="A993" s="92"/>
      <c r="B993" s="92"/>
      <c r="C993" s="92"/>
      <c r="D993" s="92"/>
      <c r="E993" s="92"/>
      <c r="F993" s="92"/>
      <c r="G993" s="92"/>
      <c r="H993" s="92"/>
      <c r="I993" s="92"/>
      <c r="J993" s="92"/>
      <c r="K993" s="92"/>
      <c r="L993" s="92"/>
      <c r="M993" s="92"/>
      <c r="N993" s="92"/>
      <c r="O993" s="92"/>
      <c r="P993" s="92"/>
      <c r="Q993" s="92"/>
      <c r="R993" s="92"/>
      <c r="S993" s="92"/>
      <c r="T993" s="92"/>
      <c r="U993" s="92"/>
      <c r="V993" s="92"/>
      <c r="W993" s="92"/>
      <c r="X993" s="92"/>
      <c r="Y993" s="92"/>
      <c r="Z993" s="92"/>
      <c r="AA993" s="92"/>
      <c r="AB993" s="92"/>
      <c r="AC993" s="92"/>
      <c r="AD993" s="92"/>
    </row>
    <row r="994" spans="1:30">
      <c r="A994" s="92"/>
      <c r="B994" s="92"/>
      <c r="C994" s="92"/>
      <c r="D994" s="92"/>
      <c r="E994" s="92"/>
      <c r="F994" s="92"/>
      <c r="G994" s="92"/>
      <c r="H994" s="92"/>
      <c r="I994" s="92"/>
      <c r="J994" s="92"/>
      <c r="K994" s="92"/>
      <c r="L994" s="92"/>
      <c r="M994" s="92"/>
      <c r="N994" s="92"/>
      <c r="O994" s="92"/>
      <c r="P994" s="92"/>
      <c r="Q994" s="92"/>
      <c r="R994" s="92"/>
      <c r="S994" s="92"/>
      <c r="T994" s="92"/>
      <c r="U994" s="92"/>
      <c r="V994" s="92"/>
      <c r="W994" s="92"/>
      <c r="X994" s="92"/>
      <c r="Y994" s="92"/>
      <c r="Z994" s="92"/>
      <c r="AA994" s="92"/>
      <c r="AB994" s="92"/>
      <c r="AC994" s="92"/>
      <c r="AD994" s="92"/>
    </row>
    <row r="995" spans="1:30">
      <c r="A995" s="92"/>
      <c r="B995" s="92"/>
      <c r="C995" s="92"/>
      <c r="D995" s="92"/>
      <c r="E995" s="92"/>
      <c r="F995" s="92"/>
      <c r="G995" s="92"/>
      <c r="H995" s="92"/>
      <c r="I995" s="92"/>
      <c r="J995" s="92"/>
      <c r="K995" s="92"/>
      <c r="L995" s="92"/>
      <c r="M995" s="92"/>
      <c r="N995" s="92"/>
      <c r="O995" s="92"/>
      <c r="P995" s="92"/>
      <c r="Q995" s="92"/>
      <c r="R995" s="92"/>
      <c r="S995" s="92"/>
      <c r="T995" s="92"/>
      <c r="U995" s="92"/>
      <c r="V995" s="92"/>
      <c r="W995" s="92"/>
      <c r="X995" s="92"/>
      <c r="Y995" s="92"/>
      <c r="Z995" s="92"/>
      <c r="AA995" s="92"/>
      <c r="AB995" s="92"/>
      <c r="AC995" s="92"/>
      <c r="AD995" s="92"/>
    </row>
    <row r="996" spans="1:30">
      <c r="A996" s="92"/>
      <c r="B996" s="92"/>
      <c r="C996" s="92"/>
      <c r="D996" s="92"/>
      <c r="E996" s="92"/>
      <c r="F996" s="92"/>
      <c r="G996" s="92"/>
      <c r="H996" s="92"/>
      <c r="I996" s="92"/>
      <c r="J996" s="92"/>
      <c r="K996" s="92"/>
      <c r="L996" s="92"/>
      <c r="M996" s="92"/>
      <c r="N996" s="92"/>
      <c r="O996" s="92"/>
      <c r="P996" s="92"/>
      <c r="Q996" s="92"/>
      <c r="R996" s="92"/>
      <c r="S996" s="92"/>
      <c r="T996" s="92"/>
      <c r="U996" s="92"/>
      <c r="V996" s="92"/>
      <c r="W996" s="92"/>
      <c r="X996" s="92"/>
      <c r="Y996" s="92"/>
      <c r="Z996" s="92"/>
      <c r="AA996" s="92"/>
      <c r="AB996" s="92"/>
      <c r="AC996" s="92"/>
      <c r="AD996" s="92"/>
    </row>
    <row r="997" spans="1:30">
      <c r="A997" s="92"/>
      <c r="B997" s="92"/>
      <c r="C997" s="92"/>
      <c r="D997" s="92"/>
      <c r="E997" s="92"/>
      <c r="F997" s="92"/>
      <c r="G997" s="92"/>
      <c r="H997" s="92"/>
      <c r="I997" s="92"/>
      <c r="J997" s="92"/>
      <c r="K997" s="92"/>
      <c r="L997" s="92"/>
      <c r="M997" s="92"/>
      <c r="N997" s="92"/>
      <c r="O997" s="92"/>
      <c r="P997" s="92"/>
      <c r="Q997" s="92"/>
      <c r="R997" s="92"/>
      <c r="S997" s="92"/>
      <c r="T997" s="92"/>
      <c r="U997" s="92"/>
      <c r="V997" s="92"/>
      <c r="W997" s="92"/>
      <c r="X997" s="92"/>
      <c r="Y997" s="92"/>
      <c r="Z997" s="92"/>
      <c r="AA997" s="92"/>
      <c r="AB997" s="92"/>
      <c r="AC997" s="92"/>
      <c r="AD997" s="92"/>
    </row>
    <row r="998" spans="1:30">
      <c r="A998" s="92"/>
      <c r="B998" s="92"/>
      <c r="C998" s="92"/>
      <c r="D998" s="92"/>
      <c r="E998" s="92"/>
      <c r="F998" s="92"/>
      <c r="G998" s="92"/>
      <c r="H998" s="92"/>
      <c r="I998" s="92"/>
      <c r="J998" s="92"/>
      <c r="K998" s="92"/>
      <c r="L998" s="92"/>
      <c r="M998" s="92"/>
      <c r="N998" s="92"/>
      <c r="O998" s="92"/>
      <c r="P998" s="92"/>
      <c r="Q998" s="92"/>
      <c r="R998" s="92"/>
      <c r="S998" s="92"/>
      <c r="T998" s="92"/>
      <c r="U998" s="92"/>
      <c r="V998" s="92"/>
      <c r="W998" s="92"/>
      <c r="X998" s="92"/>
      <c r="Y998" s="92"/>
      <c r="Z998" s="92"/>
      <c r="AA998" s="92"/>
      <c r="AB998" s="92"/>
      <c r="AC998" s="92"/>
      <c r="AD998" s="92"/>
    </row>
    <row r="999" spans="1:30">
      <c r="A999" s="92"/>
      <c r="B999" s="92"/>
      <c r="C999" s="92"/>
      <c r="D999" s="92"/>
      <c r="E999" s="92"/>
      <c r="F999" s="92"/>
      <c r="G999" s="92"/>
      <c r="H999" s="92"/>
      <c r="I999" s="92"/>
      <c r="J999" s="92"/>
      <c r="K999" s="92"/>
      <c r="L999" s="92"/>
      <c r="M999" s="92"/>
      <c r="N999" s="92"/>
      <c r="O999" s="92"/>
      <c r="P999" s="92"/>
      <c r="Q999" s="92"/>
      <c r="R999" s="92"/>
      <c r="S999" s="92"/>
      <c r="T999" s="92"/>
      <c r="U999" s="92"/>
      <c r="V999" s="92"/>
      <c r="W999" s="92"/>
      <c r="X999" s="92"/>
      <c r="Y999" s="92"/>
      <c r="Z999" s="92"/>
      <c r="AA999" s="92"/>
      <c r="AB999" s="92"/>
      <c r="AC999" s="92"/>
      <c r="AD999" s="92"/>
    </row>
    <row r="1000" spans="1:30">
      <c r="A1000" s="92"/>
      <c r="B1000" s="92"/>
      <c r="C1000" s="92"/>
      <c r="D1000" s="92"/>
      <c r="E1000" s="92"/>
      <c r="F1000" s="92"/>
      <c r="G1000" s="92"/>
      <c r="H1000" s="92"/>
      <c r="I1000" s="92"/>
      <c r="J1000" s="92"/>
      <c r="K1000" s="92"/>
      <c r="L1000" s="92"/>
      <c r="M1000" s="92"/>
      <c r="N1000" s="92"/>
      <c r="O1000" s="92"/>
      <c r="P1000" s="92"/>
      <c r="Q1000" s="92"/>
      <c r="R1000" s="92"/>
      <c r="S1000" s="92"/>
      <c r="T1000" s="92"/>
      <c r="U1000" s="92"/>
      <c r="V1000" s="92"/>
      <c r="W1000" s="92"/>
      <c r="X1000" s="92"/>
      <c r="Y1000" s="92"/>
      <c r="Z1000" s="92"/>
      <c r="AA1000" s="92"/>
      <c r="AB1000" s="92"/>
      <c r="AC1000" s="92"/>
      <c r="AD1000" s="92"/>
    </row>
    <row r="1001" spans="1:30">
      <c r="A1001" s="92"/>
      <c r="B1001" s="92"/>
      <c r="C1001" s="92"/>
      <c r="D1001" s="92"/>
      <c r="E1001" s="92"/>
      <c r="F1001" s="92"/>
      <c r="G1001" s="92"/>
      <c r="H1001" s="92"/>
      <c r="I1001" s="92"/>
      <c r="J1001" s="92"/>
      <c r="K1001" s="92"/>
      <c r="L1001" s="92"/>
      <c r="M1001" s="92"/>
      <c r="N1001" s="92"/>
      <c r="O1001" s="92"/>
      <c r="P1001" s="92"/>
      <c r="Q1001" s="92"/>
      <c r="R1001" s="92"/>
      <c r="S1001" s="92"/>
      <c r="T1001" s="92"/>
      <c r="U1001" s="92"/>
      <c r="V1001" s="92"/>
      <c r="W1001" s="92"/>
      <c r="X1001" s="92"/>
      <c r="Y1001" s="92"/>
      <c r="Z1001" s="92"/>
      <c r="AA1001" s="92"/>
      <c r="AB1001" s="92"/>
      <c r="AC1001" s="92"/>
      <c r="AD1001" s="92"/>
    </row>
    <row r="1002" spans="1:30">
      <c r="A1002" s="92"/>
      <c r="B1002" s="92"/>
      <c r="C1002" s="92"/>
      <c r="D1002" s="92"/>
      <c r="E1002" s="92"/>
      <c r="F1002" s="92"/>
      <c r="G1002" s="92"/>
      <c r="H1002" s="92"/>
      <c r="I1002" s="92"/>
      <c r="J1002" s="92"/>
      <c r="K1002" s="92"/>
      <c r="L1002" s="92"/>
      <c r="M1002" s="92"/>
      <c r="N1002" s="92"/>
      <c r="O1002" s="92"/>
      <c r="P1002" s="92"/>
      <c r="Q1002" s="92"/>
      <c r="R1002" s="92"/>
      <c r="S1002" s="92"/>
      <c r="T1002" s="92"/>
      <c r="U1002" s="92"/>
      <c r="V1002" s="92"/>
      <c r="W1002" s="92"/>
      <c r="X1002" s="92"/>
      <c r="Y1002" s="92"/>
      <c r="Z1002" s="92"/>
      <c r="AA1002" s="92"/>
      <c r="AB1002" s="92"/>
      <c r="AC1002" s="92"/>
      <c r="AD1002" s="92"/>
    </row>
    <row r="1003" spans="1:30">
      <c r="A1003" s="92"/>
      <c r="B1003" s="92"/>
      <c r="C1003" s="92"/>
      <c r="D1003" s="92"/>
      <c r="E1003" s="92"/>
      <c r="F1003" s="92"/>
      <c r="G1003" s="92"/>
      <c r="H1003" s="92"/>
      <c r="I1003" s="92"/>
      <c r="J1003" s="92"/>
      <c r="K1003" s="92"/>
      <c r="L1003" s="92"/>
      <c r="M1003" s="92"/>
      <c r="N1003" s="92"/>
      <c r="O1003" s="92"/>
      <c r="P1003" s="92"/>
      <c r="Q1003" s="92"/>
      <c r="R1003" s="92"/>
      <c r="S1003" s="92"/>
      <c r="T1003" s="92"/>
      <c r="U1003" s="92"/>
      <c r="V1003" s="92"/>
      <c r="W1003" s="92"/>
      <c r="X1003" s="92"/>
      <c r="Y1003" s="92"/>
      <c r="Z1003" s="92"/>
      <c r="AA1003" s="92"/>
      <c r="AB1003" s="92"/>
      <c r="AC1003" s="92"/>
      <c r="AD1003" s="92"/>
    </row>
    <row r="1004" spans="1:30">
      <c r="A1004" s="92"/>
      <c r="B1004" s="92"/>
      <c r="C1004" s="92"/>
      <c r="D1004" s="92"/>
      <c r="E1004" s="92"/>
      <c r="F1004" s="92"/>
      <c r="G1004" s="92"/>
      <c r="H1004" s="92"/>
      <c r="I1004" s="92"/>
      <c r="J1004" s="92"/>
      <c r="K1004" s="92"/>
      <c r="L1004" s="92"/>
      <c r="M1004" s="92"/>
      <c r="N1004" s="92"/>
      <c r="O1004" s="92"/>
      <c r="P1004" s="92"/>
      <c r="Q1004" s="92"/>
      <c r="R1004" s="92"/>
      <c r="S1004" s="92"/>
      <c r="T1004" s="92"/>
      <c r="U1004" s="92"/>
      <c r="V1004" s="92"/>
      <c r="W1004" s="92"/>
      <c r="X1004" s="92"/>
      <c r="Y1004" s="92"/>
      <c r="Z1004" s="92"/>
      <c r="AA1004" s="92"/>
      <c r="AB1004" s="92"/>
      <c r="AC1004" s="92"/>
      <c r="AD1004" s="92"/>
    </row>
    <row r="1005" spans="1:30">
      <c r="A1005" s="92"/>
      <c r="B1005" s="92"/>
      <c r="C1005" s="92"/>
      <c r="D1005" s="92"/>
      <c r="E1005" s="92"/>
      <c r="F1005" s="92"/>
      <c r="G1005" s="92"/>
      <c r="H1005" s="92"/>
      <c r="I1005" s="92"/>
      <c r="J1005" s="92"/>
      <c r="K1005" s="92"/>
      <c r="L1005" s="92"/>
      <c r="M1005" s="92"/>
      <c r="N1005" s="92"/>
      <c r="O1005" s="92"/>
      <c r="P1005" s="92"/>
      <c r="Q1005" s="92"/>
      <c r="R1005" s="92"/>
      <c r="S1005" s="92"/>
      <c r="T1005" s="92"/>
      <c r="U1005" s="92"/>
      <c r="V1005" s="92"/>
      <c r="W1005" s="92"/>
      <c r="X1005" s="92"/>
      <c r="Y1005" s="92"/>
      <c r="Z1005" s="92"/>
      <c r="AA1005" s="92"/>
      <c r="AB1005" s="92"/>
      <c r="AC1005" s="92"/>
      <c r="AD1005" s="92"/>
    </row>
    <row r="1006" spans="1:30">
      <c r="A1006" s="92"/>
      <c r="B1006" s="92"/>
      <c r="C1006" s="92"/>
      <c r="D1006" s="92"/>
      <c r="E1006" s="92"/>
      <c r="F1006" s="92"/>
      <c r="G1006" s="92"/>
      <c r="H1006" s="92"/>
      <c r="I1006" s="92"/>
      <c r="J1006" s="92"/>
      <c r="K1006" s="92"/>
      <c r="L1006" s="92"/>
      <c r="M1006" s="92"/>
      <c r="N1006" s="92"/>
      <c r="O1006" s="92"/>
      <c r="P1006" s="92"/>
      <c r="Q1006" s="92"/>
      <c r="R1006" s="92"/>
      <c r="S1006" s="92"/>
      <c r="T1006" s="92"/>
      <c r="U1006" s="92"/>
      <c r="V1006" s="92"/>
      <c r="W1006" s="92"/>
      <c r="X1006" s="92"/>
      <c r="Y1006" s="92"/>
      <c r="Z1006" s="92"/>
      <c r="AA1006" s="92"/>
      <c r="AB1006" s="92"/>
      <c r="AC1006" s="92"/>
      <c r="AD1006" s="92"/>
    </row>
    <row r="1007" spans="1:30">
      <c r="A1007" s="92"/>
      <c r="B1007" s="92"/>
      <c r="C1007" s="92"/>
      <c r="D1007" s="92"/>
      <c r="E1007" s="92"/>
      <c r="F1007" s="92"/>
      <c r="G1007" s="92"/>
      <c r="H1007" s="92"/>
      <c r="I1007" s="92"/>
      <c r="J1007" s="92"/>
      <c r="K1007" s="92"/>
      <c r="L1007" s="92"/>
      <c r="M1007" s="92"/>
      <c r="N1007" s="92"/>
      <c r="O1007" s="92"/>
      <c r="P1007" s="92"/>
      <c r="Q1007" s="92"/>
      <c r="R1007" s="92"/>
      <c r="S1007" s="92"/>
      <c r="T1007" s="92"/>
      <c r="U1007" s="92"/>
      <c r="V1007" s="92"/>
      <c r="W1007" s="92"/>
      <c r="X1007" s="92"/>
      <c r="Y1007" s="92"/>
      <c r="Z1007" s="92"/>
      <c r="AA1007" s="92"/>
      <c r="AB1007" s="92"/>
      <c r="AC1007" s="92"/>
      <c r="AD1007" s="92"/>
    </row>
    <row r="1008" spans="1:30">
      <c r="A1008" s="92"/>
      <c r="B1008" s="92"/>
      <c r="C1008" s="92"/>
      <c r="D1008" s="92"/>
      <c r="E1008" s="92"/>
      <c r="F1008" s="92"/>
      <c r="G1008" s="92"/>
      <c r="H1008" s="92"/>
      <c r="I1008" s="92"/>
      <c r="J1008" s="92"/>
      <c r="K1008" s="92"/>
      <c r="L1008" s="92"/>
      <c r="M1008" s="92"/>
      <c r="N1008" s="92"/>
      <c r="O1008" s="92"/>
      <c r="P1008" s="92"/>
      <c r="Q1008" s="92"/>
      <c r="R1008" s="92"/>
      <c r="S1008" s="92"/>
      <c r="T1008" s="92"/>
      <c r="U1008" s="92"/>
      <c r="V1008" s="92"/>
      <c r="W1008" s="92"/>
      <c r="X1008" s="92"/>
      <c r="Y1008" s="92"/>
      <c r="Z1008" s="92"/>
      <c r="AA1008" s="92"/>
      <c r="AB1008" s="92"/>
      <c r="AC1008" s="92"/>
      <c r="AD1008" s="92"/>
    </row>
    <row r="1009" spans="1:30">
      <c r="A1009" s="92"/>
      <c r="B1009" s="92"/>
      <c r="C1009" s="92"/>
      <c r="D1009" s="92"/>
      <c r="E1009" s="92"/>
      <c r="F1009" s="92"/>
      <c r="G1009" s="92"/>
      <c r="H1009" s="92"/>
      <c r="I1009" s="92"/>
      <c r="J1009" s="92"/>
      <c r="K1009" s="92"/>
      <c r="L1009" s="92"/>
      <c r="M1009" s="92"/>
      <c r="N1009" s="92"/>
      <c r="O1009" s="92"/>
      <c r="P1009" s="92"/>
      <c r="Q1009" s="92"/>
      <c r="R1009" s="92"/>
      <c r="S1009" s="92"/>
      <c r="T1009" s="92"/>
      <c r="U1009" s="92"/>
      <c r="V1009" s="92"/>
      <c r="W1009" s="92"/>
      <c r="X1009" s="92"/>
      <c r="Y1009" s="92"/>
      <c r="Z1009" s="92"/>
      <c r="AA1009" s="92"/>
      <c r="AB1009" s="92"/>
      <c r="AC1009" s="92"/>
      <c r="AD1009" s="92"/>
    </row>
    <row r="1010" spans="1:30">
      <c r="A1010" s="92"/>
      <c r="B1010" s="92"/>
      <c r="C1010" s="92"/>
      <c r="D1010" s="92"/>
      <c r="E1010" s="92"/>
      <c r="F1010" s="92"/>
      <c r="G1010" s="92"/>
      <c r="H1010" s="92"/>
      <c r="I1010" s="92"/>
      <c r="J1010" s="92"/>
      <c r="K1010" s="92"/>
      <c r="L1010" s="92"/>
      <c r="M1010" s="92"/>
      <c r="N1010" s="92"/>
      <c r="O1010" s="92"/>
      <c r="P1010" s="92"/>
      <c r="Q1010" s="92"/>
      <c r="R1010" s="92"/>
      <c r="S1010" s="92"/>
      <c r="T1010" s="92"/>
      <c r="U1010" s="92"/>
      <c r="V1010" s="92"/>
      <c r="W1010" s="92"/>
      <c r="X1010" s="92"/>
      <c r="Y1010" s="92"/>
      <c r="Z1010" s="92"/>
      <c r="AA1010" s="92"/>
      <c r="AB1010" s="92"/>
      <c r="AC1010" s="92"/>
      <c r="AD1010" s="92"/>
    </row>
    <row r="1011" spans="1:30">
      <c r="A1011" s="92"/>
      <c r="B1011" s="92"/>
      <c r="C1011" s="92"/>
      <c r="D1011" s="92"/>
      <c r="E1011" s="92"/>
      <c r="F1011" s="92"/>
      <c r="G1011" s="92"/>
      <c r="H1011" s="92"/>
      <c r="I1011" s="92"/>
      <c r="J1011" s="92"/>
      <c r="K1011" s="92"/>
      <c r="L1011" s="92"/>
      <c r="M1011" s="92"/>
      <c r="N1011" s="92"/>
      <c r="O1011" s="92"/>
      <c r="P1011" s="92"/>
      <c r="Q1011" s="92"/>
      <c r="R1011" s="92"/>
      <c r="S1011" s="92"/>
      <c r="T1011" s="92"/>
      <c r="U1011" s="92"/>
      <c r="V1011" s="92"/>
      <c r="W1011" s="92"/>
      <c r="X1011" s="92"/>
      <c r="Y1011" s="92"/>
      <c r="Z1011" s="92"/>
      <c r="AA1011" s="92"/>
      <c r="AB1011" s="92"/>
      <c r="AC1011" s="92"/>
      <c r="AD1011" s="92"/>
    </row>
    <row r="1012" spans="1:30">
      <c r="A1012" s="92"/>
      <c r="B1012" s="92"/>
      <c r="C1012" s="92"/>
      <c r="D1012" s="92"/>
      <c r="E1012" s="92"/>
      <c r="F1012" s="92"/>
      <c r="G1012" s="92"/>
      <c r="H1012" s="92"/>
      <c r="I1012" s="92"/>
      <c r="J1012" s="92"/>
      <c r="K1012" s="92"/>
      <c r="L1012" s="92"/>
      <c r="M1012" s="92"/>
      <c r="N1012" s="92"/>
      <c r="O1012" s="92"/>
      <c r="P1012" s="92"/>
      <c r="Q1012" s="92"/>
      <c r="R1012" s="92"/>
      <c r="S1012" s="92"/>
      <c r="T1012" s="92"/>
      <c r="U1012" s="92"/>
      <c r="V1012" s="92"/>
      <c r="W1012" s="92"/>
      <c r="X1012" s="92"/>
      <c r="Y1012" s="92"/>
      <c r="Z1012" s="92"/>
      <c r="AA1012" s="92"/>
      <c r="AB1012" s="92"/>
      <c r="AC1012" s="92"/>
      <c r="AD1012" s="92"/>
    </row>
    <row r="1013" spans="1:30">
      <c r="A1013" s="92"/>
      <c r="B1013" s="92"/>
      <c r="C1013" s="92"/>
      <c r="D1013" s="92"/>
      <c r="E1013" s="92"/>
      <c r="F1013" s="92"/>
      <c r="G1013" s="92"/>
      <c r="H1013" s="92"/>
      <c r="I1013" s="92"/>
      <c r="J1013" s="92"/>
      <c r="K1013" s="92"/>
      <c r="L1013" s="92"/>
      <c r="M1013" s="92"/>
      <c r="N1013" s="92"/>
      <c r="O1013" s="92"/>
      <c r="P1013" s="92"/>
      <c r="Q1013" s="92"/>
      <c r="R1013" s="92"/>
      <c r="S1013" s="92"/>
      <c r="T1013" s="92"/>
      <c r="U1013" s="92"/>
      <c r="V1013" s="92"/>
      <c r="W1013" s="92"/>
      <c r="X1013" s="92"/>
      <c r="Y1013" s="92"/>
      <c r="Z1013" s="92"/>
      <c r="AA1013" s="92"/>
      <c r="AB1013" s="92"/>
      <c r="AC1013" s="92"/>
      <c r="AD1013" s="92"/>
    </row>
    <row r="1014" spans="1:30">
      <c r="A1014" s="92"/>
      <c r="B1014" s="92"/>
      <c r="C1014" s="92"/>
      <c r="D1014" s="92"/>
      <c r="E1014" s="92"/>
      <c r="F1014" s="92"/>
      <c r="G1014" s="92"/>
      <c r="H1014" s="92"/>
      <c r="I1014" s="92"/>
      <c r="J1014" s="92"/>
      <c r="K1014" s="92"/>
      <c r="L1014" s="92"/>
      <c r="M1014" s="92"/>
      <c r="N1014" s="92"/>
      <c r="O1014" s="92"/>
      <c r="P1014" s="92"/>
      <c r="Q1014" s="92"/>
      <c r="R1014" s="92"/>
      <c r="S1014" s="92"/>
      <c r="T1014" s="92"/>
      <c r="U1014" s="92"/>
      <c r="V1014" s="92"/>
      <c r="W1014" s="92"/>
      <c r="X1014" s="92"/>
      <c r="Y1014" s="92"/>
      <c r="Z1014" s="92"/>
      <c r="AA1014" s="92"/>
      <c r="AB1014" s="92"/>
      <c r="AC1014" s="92"/>
      <c r="AD1014" s="92"/>
    </row>
    <row r="1015" spans="1:30">
      <c r="A1015" s="92"/>
      <c r="B1015" s="92"/>
      <c r="C1015" s="92"/>
      <c r="D1015" s="92"/>
      <c r="E1015" s="92"/>
      <c r="F1015" s="92"/>
      <c r="G1015" s="92"/>
      <c r="H1015" s="92"/>
      <c r="I1015" s="92"/>
      <c r="J1015" s="92"/>
      <c r="K1015" s="92"/>
      <c r="L1015" s="92"/>
      <c r="M1015" s="92"/>
      <c r="N1015" s="92"/>
      <c r="O1015" s="92"/>
      <c r="P1015" s="92"/>
      <c r="Q1015" s="92"/>
      <c r="R1015" s="92"/>
      <c r="S1015" s="92"/>
      <c r="T1015" s="92"/>
      <c r="U1015" s="92"/>
      <c r="V1015" s="92"/>
      <c r="W1015" s="92"/>
      <c r="X1015" s="92"/>
      <c r="Y1015" s="92"/>
      <c r="Z1015" s="92"/>
      <c r="AA1015" s="92"/>
      <c r="AB1015" s="92"/>
      <c r="AC1015" s="92"/>
      <c r="AD1015" s="92"/>
    </row>
    <row r="1016" spans="1:30">
      <c r="A1016" s="92"/>
      <c r="B1016" s="92"/>
      <c r="C1016" s="92"/>
      <c r="D1016" s="92"/>
      <c r="E1016" s="92"/>
      <c r="F1016" s="92"/>
      <c r="G1016" s="92"/>
      <c r="H1016" s="92"/>
      <c r="I1016" s="92"/>
      <c r="J1016" s="92"/>
      <c r="K1016" s="92"/>
      <c r="L1016" s="92"/>
      <c r="M1016" s="92"/>
      <c r="N1016" s="92"/>
      <c r="O1016" s="92"/>
      <c r="P1016" s="92"/>
      <c r="Q1016" s="92"/>
      <c r="R1016" s="92"/>
      <c r="S1016" s="92"/>
      <c r="T1016" s="92"/>
      <c r="U1016" s="92"/>
      <c r="V1016" s="92"/>
      <c r="W1016" s="92"/>
      <c r="X1016" s="92"/>
      <c r="Y1016" s="92"/>
      <c r="Z1016" s="92"/>
      <c r="AA1016" s="92"/>
      <c r="AB1016" s="92"/>
      <c r="AC1016" s="92"/>
      <c r="AD1016" s="92"/>
    </row>
    <row r="1017" spans="1:30">
      <c r="A1017" s="92"/>
      <c r="B1017" s="92"/>
      <c r="C1017" s="92"/>
      <c r="D1017" s="92"/>
      <c r="E1017" s="92"/>
      <c r="F1017" s="92"/>
      <c r="G1017" s="92"/>
      <c r="H1017" s="92"/>
      <c r="I1017" s="92"/>
      <c r="J1017" s="92"/>
      <c r="K1017" s="92"/>
      <c r="L1017" s="92"/>
      <c r="M1017" s="92"/>
      <c r="N1017" s="92"/>
      <c r="O1017" s="92"/>
      <c r="P1017" s="92"/>
      <c r="Q1017" s="92"/>
      <c r="R1017" s="92"/>
      <c r="S1017" s="92"/>
      <c r="T1017" s="92"/>
      <c r="U1017" s="92"/>
      <c r="V1017" s="92"/>
      <c r="W1017" s="92"/>
      <c r="X1017" s="92"/>
      <c r="Y1017" s="92"/>
      <c r="Z1017" s="92"/>
      <c r="AA1017" s="92"/>
      <c r="AB1017" s="92"/>
      <c r="AC1017" s="92"/>
      <c r="AD1017" s="92"/>
    </row>
    <row r="1018" spans="1:30">
      <c r="A1018" s="92"/>
      <c r="B1018" s="92"/>
      <c r="C1018" s="92"/>
      <c r="D1018" s="92"/>
      <c r="E1018" s="92"/>
      <c r="F1018" s="92"/>
      <c r="G1018" s="92"/>
      <c r="H1018" s="92"/>
      <c r="I1018" s="92"/>
      <c r="J1018" s="92"/>
      <c r="K1018" s="92"/>
      <c r="L1018" s="92"/>
      <c r="M1018" s="92"/>
      <c r="N1018" s="92"/>
      <c r="O1018" s="92"/>
      <c r="P1018" s="92"/>
      <c r="Q1018" s="92"/>
      <c r="R1018" s="92"/>
      <c r="S1018" s="92"/>
      <c r="T1018" s="92"/>
      <c r="U1018" s="92"/>
      <c r="V1018" s="92"/>
      <c r="W1018" s="92"/>
      <c r="X1018" s="92"/>
      <c r="Y1018" s="92"/>
      <c r="Z1018" s="92"/>
      <c r="AA1018" s="92"/>
      <c r="AB1018" s="92"/>
      <c r="AC1018" s="92"/>
      <c r="AD1018" s="92"/>
    </row>
    <row r="1019" spans="1:30">
      <c r="A1019" s="92"/>
      <c r="B1019" s="92"/>
      <c r="C1019" s="92"/>
      <c r="D1019" s="92"/>
      <c r="E1019" s="92"/>
      <c r="F1019" s="92"/>
      <c r="G1019" s="92"/>
      <c r="H1019" s="92"/>
      <c r="I1019" s="92"/>
      <c r="J1019" s="92"/>
      <c r="K1019" s="92"/>
      <c r="L1019" s="92"/>
      <c r="M1019" s="92"/>
      <c r="N1019" s="92"/>
      <c r="O1019" s="92"/>
      <c r="P1019" s="92"/>
      <c r="Q1019" s="92"/>
      <c r="R1019" s="92"/>
      <c r="S1019" s="92"/>
      <c r="T1019" s="92"/>
      <c r="U1019" s="92"/>
      <c r="V1019" s="92"/>
      <c r="W1019" s="92"/>
      <c r="X1019" s="92"/>
      <c r="Y1019" s="92"/>
      <c r="Z1019" s="92"/>
      <c r="AA1019" s="92"/>
      <c r="AB1019" s="92"/>
      <c r="AC1019" s="92"/>
      <c r="AD1019" s="92"/>
    </row>
    <row r="1020" spans="1:30">
      <c r="A1020" s="92"/>
      <c r="B1020" s="92"/>
      <c r="C1020" s="92"/>
      <c r="D1020" s="92"/>
      <c r="E1020" s="92"/>
      <c r="F1020" s="92"/>
      <c r="G1020" s="92"/>
      <c r="H1020" s="92"/>
      <c r="I1020" s="92"/>
      <c r="J1020" s="92"/>
      <c r="K1020" s="92"/>
      <c r="L1020" s="92"/>
      <c r="M1020" s="92"/>
      <c r="N1020" s="92"/>
      <c r="O1020" s="92"/>
      <c r="P1020" s="92"/>
      <c r="Q1020" s="92"/>
      <c r="R1020" s="92"/>
      <c r="S1020" s="92"/>
      <c r="T1020" s="92"/>
      <c r="U1020" s="92"/>
      <c r="V1020" s="92"/>
      <c r="W1020" s="92"/>
      <c r="X1020" s="92"/>
      <c r="Y1020" s="92"/>
      <c r="Z1020" s="92"/>
      <c r="AA1020" s="92"/>
      <c r="AB1020" s="92"/>
      <c r="AC1020" s="92"/>
      <c r="AD1020" s="92"/>
    </row>
    <row r="1021" spans="1:30">
      <c r="A1021" s="92"/>
      <c r="B1021" s="92"/>
      <c r="C1021" s="92"/>
      <c r="D1021" s="92"/>
      <c r="E1021" s="92"/>
      <c r="F1021" s="92"/>
      <c r="G1021" s="92"/>
      <c r="H1021" s="92"/>
      <c r="I1021" s="92"/>
      <c r="J1021" s="92"/>
      <c r="K1021" s="92"/>
      <c r="L1021" s="92"/>
      <c r="M1021" s="92"/>
      <c r="N1021" s="92"/>
      <c r="O1021" s="92"/>
      <c r="P1021" s="92"/>
      <c r="Q1021" s="92"/>
      <c r="R1021" s="92"/>
      <c r="S1021" s="92"/>
      <c r="T1021" s="92"/>
      <c r="U1021" s="92"/>
      <c r="V1021" s="92"/>
      <c r="W1021" s="92"/>
      <c r="X1021" s="92"/>
      <c r="Y1021" s="92"/>
      <c r="Z1021" s="92"/>
      <c r="AA1021" s="92"/>
      <c r="AB1021" s="92"/>
      <c r="AC1021" s="92"/>
      <c r="AD1021" s="92"/>
    </row>
    <row r="1022" spans="1:30">
      <c r="A1022" s="92"/>
      <c r="B1022" s="92"/>
      <c r="C1022" s="92"/>
      <c r="D1022" s="92"/>
      <c r="E1022" s="92"/>
      <c r="F1022" s="92"/>
      <c r="G1022" s="92"/>
      <c r="H1022" s="92"/>
      <c r="I1022" s="92"/>
      <c r="J1022" s="92"/>
      <c r="K1022" s="92"/>
      <c r="L1022" s="92"/>
      <c r="M1022" s="92"/>
      <c r="N1022" s="92"/>
      <c r="O1022" s="92"/>
      <c r="P1022" s="92"/>
      <c r="Q1022" s="92"/>
      <c r="R1022" s="92"/>
      <c r="S1022" s="92"/>
      <c r="T1022" s="92"/>
      <c r="U1022" s="92"/>
      <c r="V1022" s="92"/>
      <c r="W1022" s="92"/>
      <c r="X1022" s="92"/>
      <c r="Y1022" s="92"/>
      <c r="Z1022" s="92"/>
      <c r="AA1022" s="92"/>
      <c r="AB1022" s="92"/>
      <c r="AC1022" s="92"/>
      <c r="AD1022" s="92"/>
    </row>
    <row r="1023" spans="1:30">
      <c r="A1023" s="92"/>
      <c r="B1023" s="92"/>
      <c r="C1023" s="92"/>
      <c r="D1023" s="92"/>
      <c r="E1023" s="92"/>
      <c r="F1023" s="92"/>
      <c r="G1023" s="92"/>
      <c r="H1023" s="92"/>
      <c r="I1023" s="92"/>
      <c r="J1023" s="92"/>
      <c r="K1023" s="92"/>
      <c r="L1023" s="92"/>
      <c r="M1023" s="92"/>
      <c r="N1023" s="92"/>
      <c r="O1023" s="92"/>
      <c r="P1023" s="92"/>
      <c r="Q1023" s="92"/>
      <c r="R1023" s="92"/>
      <c r="S1023" s="92"/>
      <c r="T1023" s="92"/>
      <c r="U1023" s="92"/>
      <c r="V1023" s="92"/>
      <c r="W1023" s="92"/>
      <c r="X1023" s="92"/>
      <c r="Y1023" s="92"/>
      <c r="Z1023" s="92"/>
      <c r="AA1023" s="92"/>
      <c r="AB1023" s="92"/>
      <c r="AC1023" s="92"/>
      <c r="AD1023" s="92"/>
    </row>
    <row r="1024" spans="1:30">
      <c r="A1024" s="92"/>
      <c r="B1024" s="92"/>
      <c r="C1024" s="92"/>
      <c r="D1024" s="92"/>
      <c r="E1024" s="92"/>
      <c r="F1024" s="92"/>
      <c r="G1024" s="92"/>
      <c r="H1024" s="92"/>
      <c r="I1024" s="92"/>
      <c r="J1024" s="92"/>
      <c r="K1024" s="92"/>
      <c r="L1024" s="92"/>
      <c r="M1024" s="92"/>
      <c r="N1024" s="92"/>
      <c r="O1024" s="92"/>
      <c r="P1024" s="92"/>
      <c r="Q1024" s="92"/>
      <c r="R1024" s="92"/>
      <c r="S1024" s="92"/>
      <c r="T1024" s="92"/>
      <c r="U1024" s="92"/>
      <c r="V1024" s="92"/>
      <c r="W1024" s="92"/>
      <c r="X1024" s="92"/>
      <c r="Y1024" s="92"/>
      <c r="Z1024" s="92"/>
      <c r="AA1024" s="92"/>
      <c r="AB1024" s="92"/>
      <c r="AC1024" s="92"/>
      <c r="AD1024" s="92"/>
    </row>
    <row r="1025" spans="1:30">
      <c r="A1025" s="92"/>
      <c r="B1025" s="92"/>
      <c r="C1025" s="92"/>
      <c r="D1025" s="92"/>
      <c r="E1025" s="92"/>
      <c r="F1025" s="92"/>
      <c r="G1025" s="92"/>
      <c r="H1025" s="92"/>
      <c r="I1025" s="92"/>
      <c r="J1025" s="92"/>
      <c r="K1025" s="92"/>
      <c r="L1025" s="92"/>
      <c r="M1025" s="92"/>
      <c r="N1025" s="92"/>
      <c r="O1025" s="92"/>
      <c r="P1025" s="92"/>
      <c r="Q1025" s="92"/>
      <c r="R1025" s="92"/>
      <c r="S1025" s="92"/>
      <c r="T1025" s="92"/>
      <c r="U1025" s="92"/>
      <c r="V1025" s="92"/>
      <c r="W1025" s="92"/>
      <c r="X1025" s="92"/>
      <c r="Y1025" s="92"/>
      <c r="Z1025" s="92"/>
      <c r="AA1025" s="92"/>
      <c r="AB1025" s="92"/>
      <c r="AC1025" s="92"/>
      <c r="AD1025" s="92"/>
    </row>
    <row r="1026" spans="1:30">
      <c r="A1026" s="92"/>
      <c r="B1026" s="92"/>
      <c r="C1026" s="92"/>
      <c r="D1026" s="92"/>
      <c r="E1026" s="92"/>
      <c r="F1026" s="92"/>
      <c r="G1026" s="92"/>
      <c r="H1026" s="92"/>
      <c r="I1026" s="92"/>
      <c r="J1026" s="92"/>
      <c r="K1026" s="92"/>
      <c r="L1026" s="92"/>
      <c r="M1026" s="92"/>
      <c r="N1026" s="92"/>
      <c r="O1026" s="92"/>
      <c r="P1026" s="92"/>
      <c r="Q1026" s="92"/>
      <c r="R1026" s="92"/>
      <c r="S1026" s="92"/>
      <c r="T1026" s="92"/>
      <c r="U1026" s="92"/>
      <c r="V1026" s="92"/>
      <c r="W1026" s="92"/>
      <c r="X1026" s="92"/>
      <c r="Y1026" s="92"/>
      <c r="Z1026" s="92"/>
      <c r="AA1026" s="92"/>
      <c r="AB1026" s="92"/>
      <c r="AC1026" s="92"/>
      <c r="AD1026" s="92"/>
    </row>
    <row r="1027" spans="1:30">
      <c r="A1027" s="92"/>
      <c r="B1027" s="92"/>
      <c r="C1027" s="92"/>
      <c r="D1027" s="92"/>
      <c r="E1027" s="92"/>
      <c r="F1027" s="92"/>
      <c r="G1027" s="92"/>
      <c r="H1027" s="92"/>
      <c r="I1027" s="92"/>
      <c r="J1027" s="92"/>
      <c r="K1027" s="92"/>
      <c r="L1027" s="92"/>
      <c r="M1027" s="92"/>
      <c r="N1027" s="92"/>
      <c r="O1027" s="92"/>
      <c r="P1027" s="92"/>
      <c r="Q1027" s="92"/>
      <c r="R1027" s="92"/>
      <c r="S1027" s="92"/>
      <c r="T1027" s="92"/>
      <c r="U1027" s="92"/>
      <c r="V1027" s="92"/>
      <c r="W1027" s="92"/>
      <c r="X1027" s="92"/>
      <c r="Y1027" s="92"/>
      <c r="Z1027" s="92"/>
      <c r="AA1027" s="92"/>
      <c r="AB1027" s="92"/>
      <c r="AC1027" s="92"/>
      <c r="AD1027" s="92"/>
    </row>
    <row r="1028" spans="1:30">
      <c r="A1028" s="92"/>
      <c r="B1028" s="92"/>
      <c r="C1028" s="92"/>
      <c r="D1028" s="92"/>
      <c r="E1028" s="92"/>
      <c r="F1028" s="92"/>
      <c r="G1028" s="92"/>
      <c r="H1028" s="92"/>
      <c r="I1028" s="92"/>
      <c r="J1028" s="92"/>
      <c r="K1028" s="92"/>
      <c r="L1028" s="92"/>
      <c r="M1028" s="92"/>
      <c r="N1028" s="92"/>
      <c r="O1028" s="92"/>
      <c r="P1028" s="92"/>
      <c r="Q1028" s="92"/>
      <c r="R1028" s="92"/>
      <c r="S1028" s="92"/>
      <c r="T1028" s="92"/>
      <c r="U1028" s="92"/>
      <c r="V1028" s="92"/>
      <c r="W1028" s="92"/>
      <c r="X1028" s="92"/>
      <c r="Y1028" s="92"/>
      <c r="Z1028" s="92"/>
      <c r="AA1028" s="92"/>
      <c r="AB1028" s="92"/>
      <c r="AC1028" s="92"/>
      <c r="AD1028" s="92"/>
    </row>
    <row r="1029" spans="1:30">
      <c r="A1029" s="92"/>
      <c r="B1029" s="92"/>
      <c r="C1029" s="92"/>
      <c r="D1029" s="92"/>
      <c r="E1029" s="92"/>
      <c r="F1029" s="92"/>
      <c r="G1029" s="92"/>
      <c r="H1029" s="92"/>
      <c r="I1029" s="92"/>
      <c r="J1029" s="92"/>
      <c r="K1029" s="92"/>
      <c r="L1029" s="92"/>
      <c r="M1029" s="92"/>
      <c r="N1029" s="92"/>
      <c r="O1029" s="92"/>
      <c r="P1029" s="92"/>
      <c r="Q1029" s="92"/>
      <c r="R1029" s="92"/>
      <c r="S1029" s="92"/>
      <c r="T1029" s="92"/>
      <c r="U1029" s="92"/>
      <c r="V1029" s="92"/>
      <c r="W1029" s="92"/>
      <c r="X1029" s="92"/>
      <c r="Y1029" s="92"/>
      <c r="Z1029" s="92"/>
      <c r="AA1029" s="92"/>
      <c r="AB1029" s="92"/>
      <c r="AC1029" s="92"/>
      <c r="AD1029" s="92"/>
    </row>
    <row r="1030" spans="1:30">
      <c r="A1030" s="92"/>
      <c r="B1030" s="92"/>
      <c r="C1030" s="92"/>
      <c r="D1030" s="92"/>
      <c r="E1030" s="92"/>
      <c r="F1030" s="92"/>
      <c r="G1030" s="92"/>
      <c r="H1030" s="92"/>
      <c r="I1030" s="92"/>
      <c r="J1030" s="92"/>
      <c r="K1030" s="92"/>
      <c r="L1030" s="92"/>
      <c r="M1030" s="92"/>
      <c r="N1030" s="92"/>
      <c r="O1030" s="92"/>
      <c r="P1030" s="92"/>
      <c r="Q1030" s="92"/>
      <c r="R1030" s="92"/>
      <c r="S1030" s="92"/>
      <c r="T1030" s="92"/>
      <c r="U1030" s="92"/>
      <c r="V1030" s="92"/>
      <c r="W1030" s="92"/>
      <c r="X1030" s="92"/>
      <c r="Y1030" s="92"/>
      <c r="Z1030" s="92"/>
      <c r="AA1030" s="92"/>
      <c r="AB1030" s="92"/>
      <c r="AC1030" s="92"/>
      <c r="AD1030" s="92"/>
    </row>
    <row r="1031" spans="1:30">
      <c r="A1031" s="92"/>
      <c r="B1031" s="92"/>
      <c r="C1031" s="92"/>
      <c r="D1031" s="92"/>
      <c r="E1031" s="92"/>
      <c r="F1031" s="92"/>
      <c r="G1031" s="92"/>
      <c r="H1031" s="92"/>
      <c r="I1031" s="92"/>
      <c r="J1031" s="92"/>
      <c r="K1031" s="92"/>
      <c r="L1031" s="92"/>
      <c r="M1031" s="92"/>
      <c r="N1031" s="92"/>
      <c r="O1031" s="92"/>
      <c r="P1031" s="92"/>
      <c r="Q1031" s="92"/>
      <c r="R1031" s="92"/>
      <c r="S1031" s="92"/>
      <c r="T1031" s="92"/>
      <c r="U1031" s="92"/>
      <c r="V1031" s="92"/>
      <c r="W1031" s="92"/>
      <c r="X1031" s="92"/>
      <c r="Y1031" s="92"/>
      <c r="Z1031" s="92"/>
      <c r="AA1031" s="92"/>
      <c r="AB1031" s="92"/>
      <c r="AC1031" s="92"/>
      <c r="AD1031" s="92"/>
    </row>
    <row r="1032" spans="1:30">
      <c r="A1032" s="92"/>
      <c r="B1032" s="92"/>
      <c r="C1032" s="92"/>
      <c r="D1032" s="92"/>
      <c r="E1032" s="92"/>
      <c r="F1032" s="92"/>
      <c r="G1032" s="92"/>
      <c r="H1032" s="92"/>
      <c r="I1032" s="92"/>
      <c r="J1032" s="92"/>
      <c r="K1032" s="92"/>
      <c r="L1032" s="92"/>
      <c r="M1032" s="92"/>
      <c r="N1032" s="92"/>
      <c r="O1032" s="92"/>
      <c r="P1032" s="92"/>
      <c r="Q1032" s="92"/>
      <c r="R1032" s="92"/>
      <c r="S1032" s="92"/>
      <c r="T1032" s="92"/>
      <c r="U1032" s="92"/>
      <c r="V1032" s="92"/>
      <c r="W1032" s="92"/>
      <c r="X1032" s="92"/>
      <c r="Y1032" s="92"/>
      <c r="Z1032" s="92"/>
      <c r="AA1032" s="92"/>
      <c r="AB1032" s="92"/>
      <c r="AC1032" s="92"/>
      <c r="AD1032" s="92"/>
    </row>
    <row r="1033" spans="1:30">
      <c r="A1033" s="92"/>
      <c r="B1033" s="92"/>
      <c r="C1033" s="92"/>
      <c r="D1033" s="92"/>
      <c r="E1033" s="92"/>
      <c r="F1033" s="92"/>
      <c r="G1033" s="92"/>
      <c r="H1033" s="92"/>
      <c r="I1033" s="92"/>
      <c r="J1033" s="92"/>
      <c r="K1033" s="92"/>
      <c r="L1033" s="92"/>
      <c r="M1033" s="92"/>
      <c r="N1033" s="92"/>
      <c r="O1033" s="92"/>
      <c r="P1033" s="92"/>
      <c r="Q1033" s="92"/>
      <c r="R1033" s="92"/>
      <c r="S1033" s="92"/>
      <c r="T1033" s="92"/>
      <c r="U1033" s="92"/>
      <c r="V1033" s="92"/>
      <c r="W1033" s="92"/>
      <c r="X1033" s="92"/>
      <c r="Y1033" s="92"/>
      <c r="Z1033" s="92"/>
      <c r="AA1033" s="92"/>
      <c r="AB1033" s="92"/>
      <c r="AC1033" s="92"/>
      <c r="AD1033" s="92"/>
    </row>
    <row r="1034" spans="1:30">
      <c r="A1034" s="92"/>
      <c r="B1034" s="92"/>
      <c r="C1034" s="92"/>
      <c r="D1034" s="92"/>
      <c r="E1034" s="92"/>
      <c r="F1034" s="92"/>
      <c r="G1034" s="92"/>
      <c r="H1034" s="92"/>
      <c r="I1034" s="92"/>
      <c r="J1034" s="92"/>
      <c r="K1034" s="92"/>
      <c r="L1034" s="92"/>
      <c r="M1034" s="92"/>
      <c r="N1034" s="92"/>
      <c r="O1034" s="92"/>
      <c r="P1034" s="92"/>
      <c r="Q1034" s="92"/>
      <c r="R1034" s="92"/>
      <c r="S1034" s="92"/>
      <c r="T1034" s="92"/>
      <c r="U1034" s="92"/>
      <c r="V1034" s="92"/>
      <c r="W1034" s="92"/>
      <c r="X1034" s="92"/>
      <c r="Y1034" s="92"/>
      <c r="Z1034" s="92"/>
      <c r="AA1034" s="92"/>
      <c r="AB1034" s="92"/>
      <c r="AC1034" s="92"/>
      <c r="AD1034" s="92"/>
    </row>
    <row r="1035" spans="1:30">
      <c r="A1035" s="92"/>
      <c r="B1035" s="92"/>
      <c r="C1035" s="92"/>
      <c r="D1035" s="92"/>
      <c r="E1035" s="92"/>
      <c r="F1035" s="92"/>
      <c r="G1035" s="92"/>
      <c r="H1035" s="92"/>
      <c r="I1035" s="92"/>
      <c r="J1035" s="92"/>
      <c r="K1035" s="92"/>
      <c r="L1035" s="92"/>
      <c r="M1035" s="92"/>
      <c r="N1035" s="92"/>
      <c r="O1035" s="92"/>
      <c r="P1035" s="92"/>
      <c r="Q1035" s="92"/>
      <c r="R1035" s="92"/>
      <c r="S1035" s="92"/>
      <c r="T1035" s="92"/>
      <c r="U1035" s="92"/>
      <c r="V1035" s="92"/>
      <c r="W1035" s="92"/>
      <c r="X1035" s="92"/>
      <c r="Y1035" s="92"/>
      <c r="Z1035" s="92"/>
      <c r="AA1035" s="92"/>
      <c r="AB1035" s="92"/>
      <c r="AC1035" s="92"/>
      <c r="AD1035" s="92"/>
    </row>
    <row r="1036" spans="1:30">
      <c r="A1036" s="92"/>
      <c r="B1036" s="92"/>
      <c r="C1036" s="92"/>
      <c r="D1036" s="92"/>
      <c r="E1036" s="92"/>
      <c r="F1036" s="92"/>
      <c r="G1036" s="92"/>
      <c r="H1036" s="92"/>
      <c r="I1036" s="92"/>
      <c r="J1036" s="92"/>
      <c r="K1036" s="92"/>
      <c r="L1036" s="92"/>
      <c r="M1036" s="92"/>
      <c r="N1036" s="92"/>
      <c r="O1036" s="92"/>
      <c r="P1036" s="92"/>
      <c r="Q1036" s="92"/>
      <c r="R1036" s="92"/>
      <c r="S1036" s="92"/>
      <c r="T1036" s="92"/>
      <c r="U1036" s="92"/>
      <c r="V1036" s="92"/>
      <c r="W1036" s="92"/>
      <c r="X1036" s="92"/>
      <c r="Y1036" s="92"/>
      <c r="Z1036" s="92"/>
      <c r="AA1036" s="92"/>
      <c r="AB1036" s="92"/>
      <c r="AC1036" s="92"/>
      <c r="AD1036" s="92"/>
    </row>
    <row r="1037" spans="1:30">
      <c r="A1037" s="92"/>
      <c r="B1037" s="92"/>
      <c r="C1037" s="92"/>
      <c r="D1037" s="92"/>
      <c r="E1037" s="92"/>
      <c r="F1037" s="92"/>
      <c r="G1037" s="92"/>
      <c r="H1037" s="92"/>
      <c r="I1037" s="92"/>
      <c r="J1037" s="92"/>
      <c r="K1037" s="92"/>
      <c r="L1037" s="92"/>
      <c r="M1037" s="92"/>
      <c r="N1037" s="92"/>
      <c r="O1037" s="92"/>
      <c r="P1037" s="92"/>
      <c r="Q1037" s="92"/>
      <c r="R1037" s="92"/>
      <c r="S1037" s="92"/>
      <c r="T1037" s="92"/>
      <c r="U1037" s="92"/>
      <c r="V1037" s="92"/>
      <c r="W1037" s="92"/>
      <c r="X1037" s="92"/>
      <c r="Y1037" s="92"/>
      <c r="Z1037" s="92"/>
      <c r="AA1037" s="92"/>
      <c r="AB1037" s="92"/>
      <c r="AC1037" s="92"/>
      <c r="AD1037" s="92"/>
    </row>
    <row r="1038" spans="1:30">
      <c r="A1038" s="92"/>
      <c r="B1038" s="92"/>
      <c r="C1038" s="92"/>
      <c r="D1038" s="92"/>
      <c r="E1038" s="92"/>
      <c r="F1038" s="92"/>
      <c r="G1038" s="92"/>
      <c r="H1038" s="92"/>
      <c r="I1038" s="92"/>
      <c r="J1038" s="92"/>
      <c r="K1038" s="92"/>
      <c r="L1038" s="92"/>
      <c r="M1038" s="92"/>
      <c r="N1038" s="92"/>
      <c r="O1038" s="92"/>
      <c r="P1038" s="92"/>
      <c r="Q1038" s="92"/>
      <c r="R1038" s="92"/>
      <c r="S1038" s="92"/>
      <c r="T1038" s="92"/>
      <c r="U1038" s="92"/>
      <c r="V1038" s="92"/>
      <c r="W1038" s="92"/>
      <c r="X1038" s="92"/>
      <c r="Y1038" s="92"/>
      <c r="Z1038" s="92"/>
      <c r="AA1038" s="92"/>
      <c r="AB1038" s="92"/>
      <c r="AC1038" s="92"/>
      <c r="AD1038" s="92"/>
    </row>
    <row r="1039" spans="1:30">
      <c r="A1039" s="92"/>
      <c r="B1039" s="92"/>
      <c r="C1039" s="92"/>
      <c r="D1039" s="92"/>
      <c r="E1039" s="92"/>
      <c r="F1039" s="92"/>
      <c r="G1039" s="92"/>
      <c r="H1039" s="92"/>
      <c r="I1039" s="92"/>
      <c r="J1039" s="92"/>
      <c r="K1039" s="92"/>
      <c r="L1039" s="92"/>
      <c r="M1039" s="92"/>
      <c r="N1039" s="92"/>
      <c r="O1039" s="92"/>
      <c r="P1039" s="92"/>
      <c r="Q1039" s="92"/>
      <c r="R1039" s="92"/>
      <c r="S1039" s="92"/>
      <c r="T1039" s="92"/>
      <c r="U1039" s="92"/>
      <c r="V1039" s="92"/>
      <c r="W1039" s="92"/>
      <c r="X1039" s="92"/>
      <c r="Y1039" s="92"/>
      <c r="Z1039" s="92"/>
      <c r="AA1039" s="92"/>
      <c r="AB1039" s="92"/>
      <c r="AC1039" s="92"/>
      <c r="AD1039" s="92"/>
    </row>
    <row r="1040" spans="1:30">
      <c r="A1040" s="92"/>
      <c r="B1040" s="92"/>
      <c r="C1040" s="92"/>
      <c r="D1040" s="92"/>
      <c r="E1040" s="92"/>
      <c r="F1040" s="92"/>
      <c r="G1040" s="92"/>
      <c r="H1040" s="92"/>
      <c r="I1040" s="92"/>
      <c r="J1040" s="92"/>
      <c r="K1040" s="92"/>
      <c r="L1040" s="92"/>
      <c r="M1040" s="92"/>
      <c r="N1040" s="92"/>
      <c r="O1040" s="92"/>
      <c r="P1040" s="92"/>
      <c r="Q1040" s="92"/>
      <c r="R1040" s="92"/>
      <c r="S1040" s="92"/>
      <c r="T1040" s="92"/>
      <c r="U1040" s="92"/>
      <c r="V1040" s="92"/>
      <c r="W1040" s="92"/>
      <c r="X1040" s="92"/>
      <c r="Y1040" s="92"/>
      <c r="Z1040" s="92"/>
      <c r="AA1040" s="92"/>
      <c r="AB1040" s="92"/>
      <c r="AC1040" s="92"/>
      <c r="AD1040" s="92"/>
    </row>
  </sheetData>
  <autoFilter ref="A10:K97" xr:uid="{00000000-0001-0000-0400-000000000000}"/>
  <mergeCells count="10">
    <mergeCell ref="A94:C95"/>
    <mergeCell ref="A97:C97"/>
    <mergeCell ref="D97:K97"/>
    <mergeCell ref="A1:K1"/>
    <mergeCell ref="A7:A8"/>
    <mergeCell ref="B7:B8"/>
    <mergeCell ref="C7:C8"/>
    <mergeCell ref="D7:K7"/>
    <mergeCell ref="A88:B89"/>
    <mergeCell ref="A91:C92"/>
  </mergeCells>
  <printOptions horizontalCentered="1"/>
  <pageMargins left="0.39370078740157483" right="0.39370078740157483" top="0.78740157480314965" bottom="0.39370078740157483" header="0.19685039370078741" footer="0.19685039370078741"/>
  <pageSetup paperSize="9" scale="47" fitToHeight="0" orientation="portrait" r:id="rId1"/>
  <headerFooter>
    <oddFooter>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9AF88-F99A-4D45-9900-18ADC9680C84}">
  <sheetPr>
    <tabColor theme="6" tint="0.59999389629810485"/>
  </sheetPr>
  <dimension ref="A1:R1718"/>
  <sheetViews>
    <sheetView view="pageBreakPreview" topLeftCell="A8" zoomScale="85" zoomScaleNormal="100" zoomScaleSheetLayoutView="85" workbookViewId="0">
      <pane ySplit="516" topLeftCell="A1692" activePane="bottomLeft"/>
      <selection activeCell="J12" sqref="J1:K1048576"/>
      <selection pane="bottomLeft" activeCell="M440" sqref="M440"/>
    </sheetView>
  </sheetViews>
  <sheetFormatPr defaultColWidth="14.44140625" defaultRowHeight="15.6"/>
  <cols>
    <col min="1" max="1" width="7.5546875" style="183" customWidth="1"/>
    <col min="2" max="2" width="73.77734375" style="178" customWidth="1"/>
    <col min="3" max="3" width="5.44140625" style="178" customWidth="1"/>
    <col min="4" max="4" width="9.5546875" style="178" customWidth="1"/>
    <col min="5" max="5" width="8.88671875" style="178" customWidth="1"/>
    <col min="6" max="6" width="9.6640625" style="178" customWidth="1"/>
    <col min="7" max="7" width="8.6640625" style="178" customWidth="1"/>
    <col min="8" max="8" width="10.44140625" style="178" customWidth="1"/>
    <col min="9" max="9" width="5.44140625" style="240" customWidth="1"/>
    <col min="10" max="10" width="13.88671875" style="218" customWidth="1"/>
    <col min="11" max="11" width="14.33203125" style="218" bestFit="1" customWidth="1"/>
    <col min="12" max="12" width="11.44140625" style="178" customWidth="1"/>
    <col min="13" max="16" width="11.33203125" style="178" customWidth="1"/>
    <col min="17" max="18" width="9.109375" style="178" customWidth="1"/>
    <col min="19" max="16384" width="14.44140625" style="178"/>
  </cols>
  <sheetData>
    <row r="1" spans="1:18" s="31" customFormat="1">
      <c r="A1" s="298" t="s">
        <v>71</v>
      </c>
      <c r="B1" s="299"/>
      <c r="C1" s="299"/>
      <c r="D1" s="299"/>
      <c r="E1" s="299"/>
      <c r="F1" s="299"/>
      <c r="G1" s="299"/>
      <c r="H1" s="300"/>
      <c r="I1" s="37"/>
      <c r="J1" s="29"/>
      <c r="K1" s="29"/>
      <c r="L1" s="30"/>
      <c r="M1" s="30"/>
      <c r="N1" s="30"/>
      <c r="O1" s="30"/>
      <c r="P1" s="30"/>
      <c r="Q1" s="30"/>
      <c r="R1" s="30"/>
    </row>
    <row r="2" spans="1:18" s="31" customFormat="1">
      <c r="A2" s="301" t="s">
        <v>72</v>
      </c>
      <c r="B2" s="302"/>
      <c r="C2" s="302"/>
      <c r="D2" s="302"/>
      <c r="E2" s="302"/>
      <c r="F2" s="302"/>
      <c r="G2" s="302"/>
      <c r="H2" s="303"/>
      <c r="I2" s="37"/>
      <c r="J2" s="29"/>
      <c r="K2" s="29"/>
      <c r="L2" s="30"/>
      <c r="M2" s="30"/>
      <c r="N2" s="30"/>
      <c r="O2" s="30"/>
      <c r="P2" s="30"/>
      <c r="Q2" s="30"/>
      <c r="R2" s="30"/>
    </row>
    <row r="3" spans="1:18" s="31" customFormat="1">
      <c r="A3" s="29"/>
      <c r="B3" s="29"/>
      <c r="C3" s="29"/>
      <c r="D3" s="29"/>
      <c r="E3" s="29"/>
      <c r="F3" s="29"/>
      <c r="G3" s="29"/>
      <c r="H3" s="29"/>
      <c r="I3" s="37"/>
      <c r="J3" s="29"/>
      <c r="K3" s="29"/>
      <c r="L3" s="30"/>
      <c r="M3" s="30"/>
      <c r="N3" s="30"/>
      <c r="O3" s="30"/>
      <c r="P3" s="30"/>
      <c r="Q3" s="30"/>
      <c r="R3" s="30"/>
    </row>
    <row r="4" spans="1:18" s="31" customFormat="1">
      <c r="A4" s="32" t="s">
        <v>918</v>
      </c>
      <c r="B4" s="32"/>
      <c r="C4" s="32"/>
      <c r="D4" s="32"/>
      <c r="E4" s="32"/>
      <c r="F4" s="32"/>
      <c r="G4" s="32"/>
      <c r="H4" s="32"/>
      <c r="I4" s="37"/>
      <c r="J4" s="29"/>
      <c r="K4" s="29"/>
      <c r="L4" s="30"/>
      <c r="M4" s="30"/>
      <c r="N4" s="30"/>
      <c r="O4" s="30"/>
      <c r="P4" s="30"/>
      <c r="Q4" s="30"/>
      <c r="R4" s="30"/>
    </row>
    <row r="5" spans="1:18" s="31" customFormat="1">
      <c r="A5" s="35" t="s">
        <v>919</v>
      </c>
      <c r="B5" s="29"/>
      <c r="C5" s="29"/>
      <c r="D5" s="29"/>
      <c r="E5" s="29"/>
      <c r="F5" s="29"/>
      <c r="G5" s="29"/>
      <c r="H5" s="29"/>
      <c r="I5" s="37"/>
      <c r="J5" s="29"/>
      <c r="K5" s="29"/>
      <c r="L5" s="30"/>
      <c r="M5" s="30"/>
      <c r="N5" s="30"/>
      <c r="O5" s="30"/>
      <c r="P5" s="30"/>
      <c r="Q5" s="30"/>
      <c r="R5" s="30"/>
    </row>
    <row r="6" spans="1:18" s="31" customFormat="1">
      <c r="A6" s="35" t="s">
        <v>915</v>
      </c>
      <c r="B6" s="29"/>
      <c r="C6" s="29"/>
      <c r="D6" s="29"/>
      <c r="E6" s="29"/>
      <c r="F6" s="29"/>
      <c r="G6" s="29"/>
      <c r="H6" s="29"/>
      <c r="I6" s="37"/>
      <c r="J6" s="29"/>
      <c r="K6" s="29"/>
      <c r="L6" s="30"/>
      <c r="M6" s="30"/>
      <c r="N6" s="30"/>
      <c r="O6" s="30"/>
      <c r="P6" s="30"/>
      <c r="Q6" s="30"/>
      <c r="R6" s="30"/>
    </row>
    <row r="7" spans="1:18" s="31" customFormat="1">
      <c r="A7" s="184"/>
      <c r="B7" s="29"/>
      <c r="C7" s="37"/>
      <c r="D7" s="38"/>
      <c r="E7" s="38"/>
      <c r="F7" s="38"/>
      <c r="G7" s="38"/>
      <c r="H7" s="38"/>
      <c r="I7" s="37"/>
      <c r="J7" s="29"/>
      <c r="K7" s="29"/>
      <c r="L7" s="30"/>
      <c r="M7" s="30"/>
      <c r="N7" s="30"/>
      <c r="O7" s="30"/>
      <c r="P7" s="30"/>
      <c r="Q7" s="30"/>
      <c r="R7" s="30"/>
    </row>
    <row r="8" spans="1:18" s="31" customFormat="1">
      <c r="A8" s="40" t="s">
        <v>1</v>
      </c>
      <c r="B8" s="40" t="s">
        <v>4</v>
      </c>
      <c r="C8" s="40" t="s">
        <v>5</v>
      </c>
      <c r="D8" s="41" t="s">
        <v>74</v>
      </c>
      <c r="E8" s="41" t="s">
        <v>75</v>
      </c>
      <c r="F8" s="41" t="s">
        <v>76</v>
      </c>
      <c r="G8" s="41" t="s">
        <v>77</v>
      </c>
      <c r="H8" s="41" t="s">
        <v>78</v>
      </c>
      <c r="I8" s="46"/>
      <c r="J8" s="29"/>
      <c r="K8" s="29"/>
      <c r="L8" s="45"/>
      <c r="M8" s="46"/>
      <c r="N8" s="46"/>
      <c r="O8" s="46"/>
      <c r="P8" s="46"/>
      <c r="Q8" s="46"/>
      <c r="R8" s="46"/>
    </row>
    <row r="9" spans="1:18" s="31" customFormat="1">
      <c r="A9" s="47"/>
      <c r="B9" s="48"/>
      <c r="C9" s="47"/>
      <c r="D9" s="49"/>
      <c r="E9" s="49"/>
      <c r="F9" s="49"/>
      <c r="G9" s="49"/>
      <c r="H9" s="49"/>
      <c r="I9" s="37"/>
      <c r="J9" s="29"/>
      <c r="K9" s="52"/>
      <c r="L9" s="30"/>
      <c r="M9" s="30"/>
      <c r="N9" s="30"/>
      <c r="O9" s="30"/>
      <c r="P9" s="30"/>
      <c r="Q9" s="30"/>
      <c r="R9" s="30"/>
    </row>
    <row r="10" spans="1:18" s="31" customFormat="1" ht="31.2">
      <c r="A10" s="53" t="s">
        <v>10</v>
      </c>
      <c r="B10" s="224" t="s">
        <v>920</v>
      </c>
      <c r="C10" s="53"/>
      <c r="D10" s="54"/>
      <c r="E10" s="54"/>
      <c r="F10" s="54"/>
      <c r="G10" s="54"/>
      <c r="H10" s="54"/>
      <c r="I10" s="55"/>
      <c r="J10" s="54" t="str">
        <f>A10</f>
        <v>I</v>
      </c>
      <c r="K10" s="55"/>
      <c r="L10" s="56"/>
      <c r="M10" s="56"/>
      <c r="N10" s="56"/>
      <c r="O10" s="56"/>
      <c r="P10" s="56"/>
      <c r="Q10" s="56"/>
      <c r="R10" s="56"/>
    </row>
    <row r="11" spans="1:18" s="31" customFormat="1">
      <c r="A11" s="47"/>
      <c r="B11" s="48"/>
      <c r="C11" s="47"/>
      <c r="D11" s="49"/>
      <c r="E11" s="49"/>
      <c r="F11" s="49"/>
      <c r="G11" s="49"/>
      <c r="H11" s="49"/>
      <c r="I11" s="37"/>
      <c r="J11" s="49"/>
      <c r="K11" s="29"/>
      <c r="L11" s="30"/>
      <c r="M11" s="30"/>
      <c r="N11" s="30"/>
      <c r="O11" s="30"/>
      <c r="P11" s="30"/>
      <c r="Q11" s="30"/>
      <c r="R11" s="30"/>
    </row>
    <row r="12" spans="1:18" s="31" customFormat="1">
      <c r="A12" s="57" t="s">
        <v>11</v>
      </c>
      <c r="B12" s="59" t="s">
        <v>12</v>
      </c>
      <c r="C12" s="58"/>
      <c r="D12" s="60"/>
      <c r="E12" s="60"/>
      <c r="F12" s="60"/>
      <c r="G12" s="60"/>
      <c r="H12" s="60"/>
      <c r="I12" s="228" t="str">
        <f>A12</f>
        <v>1.0</v>
      </c>
      <c r="J12" s="60"/>
      <c r="K12" s="61"/>
      <c r="L12" s="61"/>
      <c r="M12" s="62"/>
      <c r="N12" s="62"/>
      <c r="O12" s="62"/>
      <c r="P12" s="62"/>
      <c r="Q12" s="62"/>
      <c r="R12" s="62"/>
    </row>
    <row r="13" spans="1:18" s="31" customFormat="1">
      <c r="A13" s="63"/>
      <c r="B13" s="64"/>
      <c r="C13" s="65"/>
      <c r="D13" s="50"/>
      <c r="E13" s="50"/>
      <c r="F13" s="50"/>
      <c r="G13" s="50"/>
      <c r="H13" s="49"/>
      <c r="I13" s="37"/>
      <c r="J13" s="49"/>
      <c r="K13" s="34"/>
      <c r="L13" s="38"/>
      <c r="M13" s="30"/>
      <c r="N13" s="30"/>
      <c r="O13" s="30"/>
      <c r="P13" s="30"/>
      <c r="Q13" s="30"/>
      <c r="R13" s="30"/>
    </row>
    <row r="14" spans="1:18" s="249" customFormat="1" ht="31.2">
      <c r="A14" s="243" t="s">
        <v>13</v>
      </c>
      <c r="B14" s="244" t="s">
        <v>647</v>
      </c>
      <c r="C14" s="243" t="s">
        <v>14</v>
      </c>
      <c r="D14" s="245"/>
      <c r="E14" s="245"/>
      <c r="F14" s="245"/>
      <c r="G14" s="245"/>
      <c r="H14" s="245"/>
      <c r="I14" s="246"/>
      <c r="J14" s="245"/>
      <c r="K14" s="247"/>
      <c r="L14" s="248"/>
      <c r="M14" s="248"/>
      <c r="N14" s="248"/>
      <c r="O14" s="248"/>
      <c r="P14" s="248"/>
      <c r="Q14" s="248"/>
      <c r="R14" s="248"/>
    </row>
    <row r="15" spans="1:18" s="31" customFormat="1">
      <c r="A15" s="47"/>
      <c r="B15" s="80" t="s">
        <v>250</v>
      </c>
      <c r="C15" s="65"/>
      <c r="D15" s="90">
        <v>10</v>
      </c>
      <c r="E15" s="50"/>
      <c r="F15" s="50"/>
      <c r="G15" s="50"/>
      <c r="H15" s="50">
        <f>ROUND(PRODUCT(D15:G15),2)</f>
        <v>10</v>
      </c>
      <c r="I15" s="37"/>
      <c r="J15" s="49"/>
      <c r="K15" s="29"/>
      <c r="L15" s="30"/>
      <c r="M15" s="30"/>
      <c r="N15" s="30"/>
      <c r="O15" s="30"/>
      <c r="P15" s="30"/>
      <c r="Q15" s="30"/>
      <c r="R15" s="30"/>
    </row>
    <row r="16" spans="1:18" s="31" customFormat="1">
      <c r="A16" s="71"/>
      <c r="B16" s="72"/>
      <c r="C16" s="73"/>
      <c r="D16" s="50"/>
      <c r="E16" s="74"/>
      <c r="F16" s="74"/>
      <c r="G16" s="74"/>
      <c r="H16" s="74"/>
      <c r="I16" s="230"/>
      <c r="J16" s="75"/>
      <c r="K16" s="29"/>
      <c r="L16" s="76"/>
      <c r="M16" s="76"/>
      <c r="N16" s="76"/>
      <c r="O16" s="76"/>
      <c r="P16" s="76"/>
      <c r="Q16" s="76"/>
      <c r="R16" s="76"/>
    </row>
    <row r="17" spans="1:18" s="31" customFormat="1">
      <c r="A17" s="47"/>
      <c r="B17" s="64" t="str">
        <f>"Total item "&amp;A14</f>
        <v>Total item 1.1</v>
      </c>
      <c r="C17" s="65"/>
      <c r="D17" s="50"/>
      <c r="E17" s="50"/>
      <c r="F17" s="50"/>
      <c r="G17" s="50"/>
      <c r="H17" s="245">
        <f>SUM(H15:H16)</f>
        <v>10</v>
      </c>
      <c r="I17" s="37"/>
      <c r="J17" s="49"/>
      <c r="K17" s="29"/>
      <c r="L17" s="30"/>
      <c r="M17" s="30"/>
      <c r="N17" s="30"/>
      <c r="O17" s="30"/>
      <c r="P17" s="30"/>
      <c r="Q17" s="30"/>
      <c r="R17" s="30"/>
    </row>
    <row r="18" spans="1:18" s="31" customFormat="1">
      <c r="A18" s="63"/>
      <c r="B18" s="64"/>
      <c r="C18" s="65"/>
      <c r="D18" s="50"/>
      <c r="E18" s="50"/>
      <c r="F18" s="50"/>
      <c r="G18" s="50"/>
      <c r="H18" s="49"/>
      <c r="I18" s="37"/>
      <c r="J18" s="49"/>
      <c r="K18" s="34"/>
      <c r="L18" s="38"/>
      <c r="M18" s="30"/>
      <c r="N18" s="30"/>
      <c r="O18" s="30"/>
      <c r="P18" s="30"/>
      <c r="Q18" s="30"/>
      <c r="R18" s="30"/>
    </row>
    <row r="19" spans="1:18" s="249" customFormat="1">
      <c r="A19" s="243" t="s">
        <v>15</v>
      </c>
      <c r="B19" s="244" t="s">
        <v>128</v>
      </c>
      <c r="C19" s="243" t="s">
        <v>14</v>
      </c>
      <c r="D19" s="245"/>
      <c r="E19" s="250"/>
      <c r="F19" s="245"/>
      <c r="G19" s="245"/>
      <c r="H19" s="245"/>
      <c r="I19" s="246"/>
      <c r="J19" s="245"/>
      <c r="K19" s="247"/>
      <c r="L19" s="248"/>
      <c r="M19" s="248"/>
      <c r="N19" s="248"/>
      <c r="O19" s="248"/>
      <c r="P19" s="248"/>
      <c r="Q19" s="248"/>
      <c r="R19" s="248"/>
    </row>
    <row r="20" spans="1:18" s="31" customFormat="1">
      <c r="A20" s="71"/>
      <c r="B20" s="215" t="s">
        <v>845</v>
      </c>
      <c r="C20" s="73"/>
      <c r="D20" s="179"/>
      <c r="E20" s="50"/>
      <c r="F20" s="50"/>
      <c r="G20" s="74"/>
      <c r="H20" s="74"/>
      <c r="I20" s="231"/>
      <c r="J20" s="75"/>
      <c r="K20" s="29"/>
      <c r="L20" s="79"/>
      <c r="M20" s="79"/>
      <c r="N20" s="79"/>
      <c r="O20" s="79"/>
      <c r="P20" s="79"/>
      <c r="Q20" s="79"/>
      <c r="R20" s="79"/>
    </row>
    <row r="21" spans="1:18" s="31" customFormat="1">
      <c r="A21" s="71"/>
      <c r="B21" s="180"/>
      <c r="C21" s="73"/>
      <c r="D21" s="179">
        <v>2</v>
      </c>
      <c r="E21" s="50">
        <v>4</v>
      </c>
      <c r="F21" s="50"/>
      <c r="G21" s="74">
        <v>2.2999999999999998</v>
      </c>
      <c r="H21" s="74">
        <f>ROUND(PRODUCT(D21:G21),2)</f>
        <v>18.399999999999999</v>
      </c>
      <c r="I21" s="231"/>
      <c r="J21" s="75"/>
      <c r="K21" s="29"/>
      <c r="L21" s="79"/>
      <c r="M21" s="79"/>
      <c r="N21" s="79"/>
      <c r="O21" s="79"/>
      <c r="P21" s="79"/>
      <c r="Q21" s="79"/>
      <c r="R21" s="79"/>
    </row>
    <row r="22" spans="1:18" s="31" customFormat="1">
      <c r="A22" s="71"/>
      <c r="B22" s="180"/>
      <c r="C22" s="73"/>
      <c r="D22" s="179">
        <v>2</v>
      </c>
      <c r="E22" s="50">
        <v>2</v>
      </c>
      <c r="F22" s="50"/>
      <c r="G22" s="74">
        <v>2.2999999999999998</v>
      </c>
      <c r="H22" s="74">
        <f>ROUND(PRODUCT(D22:G22),2)</f>
        <v>9.1999999999999993</v>
      </c>
      <c r="I22" s="231"/>
      <c r="J22" s="75"/>
      <c r="K22" s="29"/>
      <c r="L22" s="79"/>
      <c r="M22" s="79"/>
      <c r="N22" s="79"/>
      <c r="O22" s="79"/>
      <c r="P22" s="79"/>
      <c r="Q22" s="79"/>
      <c r="R22" s="79"/>
    </row>
    <row r="23" spans="1:18" s="31" customFormat="1">
      <c r="A23" s="71"/>
      <c r="B23" s="72"/>
      <c r="C23" s="73"/>
      <c r="D23" s="179"/>
      <c r="E23" s="50">
        <v>4</v>
      </c>
      <c r="F23" s="50">
        <v>2</v>
      </c>
      <c r="G23" s="74"/>
      <c r="H23" s="74">
        <f>ROUND(PRODUCT(D23:G23),2)</f>
        <v>8</v>
      </c>
      <c r="I23" s="231"/>
      <c r="J23" s="75"/>
      <c r="K23" s="29"/>
      <c r="L23" s="79"/>
      <c r="M23" s="79"/>
      <c r="N23" s="79"/>
      <c r="O23" s="79"/>
      <c r="P23" s="79"/>
      <c r="Q23" s="79"/>
      <c r="R23" s="79"/>
    </row>
    <row r="24" spans="1:18" s="31" customFormat="1">
      <c r="A24" s="71"/>
      <c r="B24" s="72"/>
      <c r="C24" s="73"/>
      <c r="D24" s="50"/>
      <c r="E24" s="74"/>
      <c r="F24" s="74"/>
      <c r="G24" s="74"/>
      <c r="H24" s="74"/>
      <c r="I24" s="230"/>
      <c r="J24" s="75"/>
      <c r="K24" s="29"/>
      <c r="L24" s="76"/>
      <c r="M24" s="76"/>
      <c r="N24" s="76"/>
      <c r="O24" s="76"/>
      <c r="P24" s="76"/>
      <c r="Q24" s="76"/>
      <c r="R24" s="76"/>
    </row>
    <row r="25" spans="1:18" s="31" customFormat="1">
      <c r="A25" s="47"/>
      <c r="B25" s="64" t="str">
        <f>"Total item "&amp;A19</f>
        <v>Total item 1.2</v>
      </c>
      <c r="C25" s="65"/>
      <c r="D25" s="50"/>
      <c r="E25" s="50"/>
      <c r="F25" s="50"/>
      <c r="G25" s="50"/>
      <c r="H25" s="245">
        <f>SUM(H20:H24)</f>
        <v>35.599999999999994</v>
      </c>
      <c r="I25" s="37"/>
      <c r="J25" s="49"/>
      <c r="K25" s="29"/>
      <c r="L25" s="30"/>
      <c r="M25" s="30"/>
      <c r="N25" s="30"/>
      <c r="O25" s="30"/>
      <c r="P25" s="30"/>
      <c r="Q25" s="30"/>
      <c r="R25" s="30"/>
    </row>
    <row r="26" spans="1:18" s="31" customFormat="1">
      <c r="A26" s="63"/>
      <c r="B26" s="64"/>
      <c r="C26" s="65"/>
      <c r="D26" s="50"/>
      <c r="E26" s="50"/>
      <c r="F26" s="50"/>
      <c r="G26" s="50"/>
      <c r="H26" s="49"/>
      <c r="I26" s="37"/>
      <c r="J26" s="49"/>
      <c r="K26" s="34"/>
      <c r="L26" s="38"/>
      <c r="M26" s="30"/>
      <c r="N26" s="30"/>
      <c r="O26" s="30"/>
      <c r="P26" s="30"/>
      <c r="Q26" s="30"/>
      <c r="R26" s="30"/>
    </row>
    <row r="27" spans="1:18" s="249" customFormat="1" ht="46.8">
      <c r="A27" s="243" t="s">
        <v>17</v>
      </c>
      <c r="B27" s="244" t="s">
        <v>846</v>
      </c>
      <c r="C27" s="243" t="s">
        <v>22</v>
      </c>
      <c r="D27" s="245"/>
      <c r="E27" s="250"/>
      <c r="F27" s="245"/>
      <c r="G27" s="245"/>
      <c r="H27" s="245"/>
      <c r="I27" s="246"/>
      <c r="J27" s="245"/>
      <c r="K27" s="247"/>
      <c r="L27" s="248"/>
      <c r="M27" s="248"/>
      <c r="N27" s="248"/>
      <c r="O27" s="248"/>
      <c r="P27" s="248"/>
      <c r="Q27" s="248"/>
      <c r="R27" s="248"/>
    </row>
    <row r="28" spans="1:18" s="31" customFormat="1" ht="31.2">
      <c r="A28" s="47"/>
      <c r="B28" s="80" t="s">
        <v>251</v>
      </c>
      <c r="C28" s="65"/>
      <c r="D28" s="50">
        <v>1</v>
      </c>
      <c r="E28" s="50"/>
      <c r="F28" s="50"/>
      <c r="G28" s="50"/>
      <c r="H28" s="50">
        <f>ROUND(PRODUCT(D28:G28),2)</f>
        <v>1</v>
      </c>
      <c r="I28" s="232"/>
      <c r="J28" s="49"/>
      <c r="K28" s="29"/>
      <c r="L28" s="77"/>
      <c r="M28" s="77"/>
      <c r="N28" s="77"/>
      <c r="O28" s="77"/>
      <c r="P28" s="77"/>
      <c r="Q28" s="77"/>
      <c r="R28" s="77"/>
    </row>
    <row r="29" spans="1:18" s="31" customFormat="1">
      <c r="A29" s="47"/>
      <c r="B29" s="70"/>
      <c r="C29" s="65"/>
      <c r="D29" s="50"/>
      <c r="E29" s="50"/>
      <c r="F29" s="50"/>
      <c r="G29" s="50"/>
      <c r="H29" s="50"/>
      <c r="I29" s="233"/>
      <c r="J29" s="49"/>
      <c r="K29" s="29"/>
      <c r="L29" s="78"/>
      <c r="M29" s="78"/>
      <c r="N29" s="78"/>
      <c r="O29" s="78"/>
      <c r="P29" s="78"/>
      <c r="Q29" s="78"/>
      <c r="R29" s="78"/>
    </row>
    <row r="30" spans="1:18" s="31" customFormat="1">
      <c r="A30" s="47"/>
      <c r="B30" s="64" t="str">
        <f>"Total item "&amp;A27</f>
        <v>Total item 1.3</v>
      </c>
      <c r="C30" s="65"/>
      <c r="D30" s="50"/>
      <c r="E30" s="50"/>
      <c r="F30" s="50"/>
      <c r="G30" s="50"/>
      <c r="H30" s="245">
        <f>SUM(H28:H29)</f>
        <v>1</v>
      </c>
      <c r="I30" s="37"/>
      <c r="J30" s="49"/>
      <c r="K30" s="29"/>
      <c r="L30" s="30"/>
      <c r="M30" s="30"/>
      <c r="N30" s="30"/>
      <c r="O30" s="30"/>
      <c r="P30" s="30"/>
      <c r="Q30" s="30"/>
      <c r="R30" s="30"/>
    </row>
    <row r="31" spans="1:18" s="31" customFormat="1">
      <c r="A31" s="63"/>
      <c r="B31" s="64"/>
      <c r="C31" s="65"/>
      <c r="D31" s="50"/>
      <c r="E31" s="50"/>
      <c r="F31" s="50"/>
      <c r="G31" s="50"/>
      <c r="H31" s="49"/>
      <c r="I31" s="37"/>
      <c r="J31" s="49"/>
      <c r="K31" s="34"/>
      <c r="L31" s="38"/>
      <c r="M31" s="30"/>
      <c r="N31" s="30"/>
      <c r="O31" s="30"/>
      <c r="P31" s="30"/>
      <c r="Q31" s="30"/>
      <c r="R31" s="30"/>
    </row>
    <row r="32" spans="1:18" s="249" customFormat="1" ht="31.2">
      <c r="A32" s="243" t="s">
        <v>19</v>
      </c>
      <c r="B32" s="244" t="s">
        <v>847</v>
      </c>
      <c r="C32" s="243" t="s">
        <v>68</v>
      </c>
      <c r="D32" s="245"/>
      <c r="E32" s="250"/>
      <c r="F32" s="245"/>
      <c r="G32" s="245"/>
      <c r="H32" s="245"/>
      <c r="I32" s="246"/>
      <c r="J32" s="245"/>
      <c r="K32" s="247"/>
      <c r="L32" s="248"/>
      <c r="M32" s="248"/>
      <c r="N32" s="248"/>
      <c r="O32" s="248"/>
      <c r="P32" s="248"/>
      <c r="Q32" s="248"/>
      <c r="R32" s="248"/>
    </row>
    <row r="33" spans="1:18" s="31" customFormat="1" ht="31.2">
      <c r="A33" s="47"/>
      <c r="B33" s="80" t="s">
        <v>849</v>
      </c>
      <c r="C33" s="65"/>
      <c r="D33" s="50">
        <v>1</v>
      </c>
      <c r="E33" s="50"/>
      <c r="F33" s="50"/>
      <c r="G33" s="50"/>
      <c r="H33" s="50">
        <f>ROUND(PRODUCT(D33:G33),2)</f>
        <v>1</v>
      </c>
      <c r="I33" s="232"/>
      <c r="J33" s="49"/>
      <c r="K33" s="29"/>
      <c r="L33" s="77"/>
      <c r="M33" s="77"/>
      <c r="N33" s="77"/>
      <c r="O33" s="77"/>
      <c r="P33" s="77"/>
      <c r="Q33" s="77"/>
      <c r="R33" s="77"/>
    </row>
    <row r="34" spans="1:18" s="31" customFormat="1">
      <c r="A34" s="47"/>
      <c r="B34" s="70"/>
      <c r="C34" s="65"/>
      <c r="D34" s="50"/>
      <c r="E34" s="50"/>
      <c r="F34" s="50"/>
      <c r="G34" s="50"/>
      <c r="H34" s="50"/>
      <c r="I34" s="233"/>
      <c r="J34" s="49"/>
      <c r="K34" s="29"/>
      <c r="L34" s="78"/>
      <c r="M34" s="78"/>
      <c r="N34" s="78"/>
      <c r="O34" s="78"/>
      <c r="P34" s="78"/>
      <c r="Q34" s="78"/>
      <c r="R34" s="78"/>
    </row>
    <row r="35" spans="1:18" s="31" customFormat="1">
      <c r="A35" s="47"/>
      <c r="B35" s="64" t="str">
        <f>"Total item "&amp;A32</f>
        <v>Total item 1.4</v>
      </c>
      <c r="C35" s="65"/>
      <c r="D35" s="50"/>
      <c r="E35" s="50"/>
      <c r="F35" s="50"/>
      <c r="G35" s="50"/>
      <c r="H35" s="245">
        <f>SUM(H33:H34)</f>
        <v>1</v>
      </c>
      <c r="I35" s="37"/>
      <c r="J35" s="49"/>
      <c r="K35" s="29"/>
      <c r="L35" s="30"/>
      <c r="M35" s="30"/>
      <c r="N35" s="30"/>
      <c r="O35" s="30"/>
      <c r="P35" s="30"/>
      <c r="Q35" s="30"/>
      <c r="R35" s="30"/>
    </row>
    <row r="36" spans="1:18" s="31" customFormat="1">
      <c r="A36" s="63"/>
      <c r="B36" s="64"/>
      <c r="C36" s="65"/>
      <c r="D36" s="50"/>
      <c r="E36" s="50"/>
      <c r="F36" s="50"/>
      <c r="G36" s="50"/>
      <c r="H36" s="49"/>
      <c r="I36" s="37"/>
      <c r="J36" s="49"/>
      <c r="K36" s="34"/>
      <c r="L36" s="38"/>
      <c r="M36" s="30"/>
      <c r="N36" s="30"/>
      <c r="O36" s="30"/>
      <c r="P36" s="30"/>
      <c r="Q36" s="30"/>
      <c r="R36" s="30"/>
    </row>
    <row r="37" spans="1:18" s="249" customFormat="1" ht="31.2">
      <c r="A37" s="243" t="s">
        <v>20</v>
      </c>
      <c r="B37" s="244" t="s">
        <v>729</v>
      </c>
      <c r="C37" s="243" t="s">
        <v>22</v>
      </c>
      <c r="D37" s="245"/>
      <c r="E37" s="250"/>
      <c r="F37" s="245"/>
      <c r="G37" s="245"/>
      <c r="H37" s="245"/>
      <c r="I37" s="246"/>
      <c r="J37" s="245"/>
      <c r="K37" s="247"/>
      <c r="L37" s="248"/>
      <c r="M37" s="248"/>
      <c r="N37" s="248"/>
      <c r="O37" s="248"/>
      <c r="P37" s="248"/>
      <c r="Q37" s="248"/>
      <c r="R37" s="248"/>
    </row>
    <row r="38" spans="1:18" s="31" customFormat="1">
      <c r="A38" s="47"/>
      <c r="B38" s="70" t="s">
        <v>252</v>
      </c>
      <c r="C38" s="65"/>
      <c r="D38" s="50">
        <v>1</v>
      </c>
      <c r="E38" s="50"/>
      <c r="F38" s="50"/>
      <c r="G38" s="50"/>
      <c r="H38" s="50">
        <f>ROUND(PRODUCT(D38:G38),2)</f>
        <v>1</v>
      </c>
      <c r="I38" s="232"/>
      <c r="J38" s="49"/>
      <c r="K38" s="29"/>
      <c r="L38" s="77"/>
      <c r="M38" s="77"/>
      <c r="N38" s="77"/>
      <c r="O38" s="77"/>
      <c r="P38" s="77"/>
      <c r="Q38" s="77"/>
      <c r="R38" s="77"/>
    </row>
    <row r="39" spans="1:18" s="31" customFormat="1">
      <c r="A39" s="47"/>
      <c r="B39" s="70"/>
      <c r="C39" s="65"/>
      <c r="D39" s="50"/>
      <c r="E39" s="50"/>
      <c r="F39" s="50"/>
      <c r="G39" s="50"/>
      <c r="H39" s="50"/>
      <c r="I39" s="233"/>
      <c r="J39" s="49"/>
      <c r="K39" s="29"/>
      <c r="L39" s="78"/>
      <c r="M39" s="78"/>
      <c r="N39" s="78"/>
      <c r="O39" s="78"/>
      <c r="P39" s="78"/>
      <c r="Q39" s="78"/>
      <c r="R39" s="78"/>
    </row>
    <row r="40" spans="1:18" s="31" customFormat="1">
      <c r="A40" s="47"/>
      <c r="B40" s="64" t="str">
        <f>"Total item "&amp;A37</f>
        <v>Total item 1.5</v>
      </c>
      <c r="C40" s="65"/>
      <c r="D40" s="50"/>
      <c r="E40" s="50"/>
      <c r="F40" s="50"/>
      <c r="G40" s="50"/>
      <c r="H40" s="245">
        <f>SUM(H38:H39)</f>
        <v>1</v>
      </c>
      <c r="I40" s="37"/>
      <c r="J40" s="49"/>
      <c r="K40" s="29"/>
      <c r="L40" s="30"/>
      <c r="M40" s="30"/>
      <c r="N40" s="30"/>
      <c r="O40" s="30"/>
      <c r="P40" s="30"/>
      <c r="Q40" s="30"/>
      <c r="R40" s="30"/>
    </row>
    <row r="41" spans="1:18" s="31" customFormat="1">
      <c r="A41" s="63"/>
      <c r="B41" s="64"/>
      <c r="C41" s="65"/>
      <c r="D41" s="50"/>
      <c r="E41" s="50"/>
      <c r="F41" s="50"/>
      <c r="G41" s="50"/>
      <c r="H41" s="49"/>
      <c r="I41" s="37"/>
      <c r="J41" s="49"/>
      <c r="K41" s="34"/>
      <c r="L41" s="38"/>
      <c r="M41" s="30"/>
      <c r="N41" s="30"/>
      <c r="O41" s="30"/>
      <c r="P41" s="30"/>
      <c r="Q41" s="30"/>
      <c r="R41" s="30"/>
    </row>
    <row r="42" spans="1:18" s="249" customFormat="1" ht="31.2">
      <c r="A42" s="243" t="s">
        <v>21</v>
      </c>
      <c r="B42" s="244" t="s">
        <v>850</v>
      </c>
      <c r="C42" s="243" t="s">
        <v>14</v>
      </c>
      <c r="D42" s="245"/>
      <c r="E42" s="250"/>
      <c r="F42" s="245"/>
      <c r="G42" s="245"/>
      <c r="H42" s="245"/>
      <c r="I42" s="246"/>
      <c r="J42" s="245"/>
      <c r="K42" s="247"/>
      <c r="L42" s="248"/>
      <c r="M42" s="248"/>
      <c r="N42" s="248"/>
      <c r="O42" s="248"/>
      <c r="P42" s="248"/>
      <c r="Q42" s="248"/>
      <c r="R42" s="248"/>
    </row>
    <row r="43" spans="1:18" s="31" customFormat="1">
      <c r="A43" s="47"/>
      <c r="B43" s="70" t="s">
        <v>253</v>
      </c>
      <c r="C43" s="65"/>
      <c r="D43" s="50">
        <v>785</v>
      </c>
      <c r="E43" s="50"/>
      <c r="F43" s="50"/>
      <c r="G43" s="50"/>
      <c r="H43" s="50">
        <f>ROUND(PRODUCT(D43:G43),2)</f>
        <v>785</v>
      </c>
      <c r="I43" s="232"/>
      <c r="J43" s="49"/>
      <c r="K43" s="29"/>
      <c r="L43" s="77"/>
      <c r="M43" s="77"/>
      <c r="N43" s="77"/>
      <c r="O43" s="77"/>
      <c r="P43" s="77"/>
      <c r="Q43" s="77"/>
      <c r="R43" s="77"/>
    </row>
    <row r="44" spans="1:18" s="31" customFormat="1">
      <c r="A44" s="47"/>
      <c r="B44" s="70"/>
      <c r="C44" s="65"/>
      <c r="D44" s="50"/>
      <c r="E44" s="50"/>
      <c r="F44" s="50"/>
      <c r="G44" s="50"/>
      <c r="H44" s="50"/>
      <c r="I44" s="233"/>
      <c r="J44" s="49"/>
      <c r="K44" s="29"/>
      <c r="L44" s="78"/>
      <c r="M44" s="78"/>
      <c r="N44" s="78"/>
      <c r="O44" s="78"/>
      <c r="P44" s="78"/>
      <c r="Q44" s="78"/>
      <c r="R44" s="78"/>
    </row>
    <row r="45" spans="1:18" s="31" customFormat="1">
      <c r="A45" s="47"/>
      <c r="B45" s="64" t="str">
        <f>"Total item "&amp;A42</f>
        <v>Total item 1.6</v>
      </c>
      <c r="C45" s="65"/>
      <c r="D45" s="50"/>
      <c r="E45" s="50"/>
      <c r="F45" s="50"/>
      <c r="G45" s="50"/>
      <c r="H45" s="245">
        <f>SUM(H43:H44)</f>
        <v>785</v>
      </c>
      <c r="I45" s="37"/>
      <c r="J45" s="49"/>
      <c r="K45" s="29"/>
      <c r="L45" s="30"/>
      <c r="M45" s="30"/>
      <c r="N45" s="30"/>
      <c r="O45" s="30"/>
      <c r="P45" s="30"/>
      <c r="Q45" s="30"/>
      <c r="R45" s="30"/>
    </row>
    <row r="46" spans="1:18" s="31" customFormat="1">
      <c r="A46" s="63"/>
      <c r="B46" s="64"/>
      <c r="C46" s="65"/>
      <c r="D46" s="50"/>
      <c r="E46" s="50"/>
      <c r="F46" s="50"/>
      <c r="G46" s="50"/>
      <c r="H46" s="49"/>
      <c r="I46" s="37"/>
      <c r="J46" s="49"/>
      <c r="K46" s="34"/>
      <c r="L46" s="38"/>
      <c r="M46" s="30"/>
      <c r="N46" s="30"/>
      <c r="O46" s="30"/>
      <c r="P46" s="30"/>
      <c r="Q46" s="30"/>
      <c r="R46" s="30"/>
    </row>
    <row r="47" spans="1:18" s="249" customFormat="1" ht="31.2">
      <c r="A47" s="243" t="s">
        <v>211</v>
      </c>
      <c r="B47" s="244" t="s">
        <v>921</v>
      </c>
      <c r="C47" s="243" t="s">
        <v>14</v>
      </c>
      <c r="D47" s="245"/>
      <c r="E47" s="250"/>
      <c r="F47" s="245"/>
      <c r="G47" s="245"/>
      <c r="H47" s="245"/>
      <c r="I47" s="246"/>
      <c r="J47" s="245"/>
      <c r="K47" s="247"/>
      <c r="L47" s="248"/>
      <c r="M47" s="248"/>
      <c r="N47" s="248"/>
      <c r="O47" s="248"/>
      <c r="P47" s="248"/>
      <c r="Q47" s="248"/>
      <c r="R47" s="248"/>
    </row>
    <row r="48" spans="1:18" s="31" customFormat="1">
      <c r="A48" s="47"/>
      <c r="B48" s="80" t="s">
        <v>256</v>
      </c>
      <c r="C48" s="65"/>
      <c r="D48" s="50">
        <v>1713.6</v>
      </c>
      <c r="E48" s="50"/>
      <c r="F48" s="50"/>
      <c r="G48" s="50"/>
      <c r="H48" s="50">
        <f>ROUND(PRODUCT(D48:G48),2)</f>
        <v>1713.6</v>
      </c>
      <c r="I48" s="232"/>
      <c r="J48" s="49"/>
      <c r="K48" s="29"/>
      <c r="L48" s="77"/>
      <c r="M48" s="77"/>
      <c r="N48" s="77"/>
      <c r="O48" s="77"/>
      <c r="P48" s="77"/>
      <c r="Q48" s="77"/>
      <c r="R48" s="77"/>
    </row>
    <row r="49" spans="1:18" s="31" customFormat="1">
      <c r="A49" s="47"/>
      <c r="B49" s="70"/>
      <c r="C49" s="65"/>
      <c r="D49" s="50"/>
      <c r="E49" s="50"/>
      <c r="F49" s="50"/>
      <c r="G49" s="50"/>
      <c r="H49" s="50"/>
      <c r="I49" s="233"/>
      <c r="J49" s="49"/>
      <c r="K49" s="29"/>
      <c r="L49" s="78"/>
      <c r="M49" s="78"/>
      <c r="N49" s="78"/>
      <c r="O49" s="78"/>
      <c r="P49" s="78"/>
      <c r="Q49" s="78"/>
      <c r="R49" s="78"/>
    </row>
    <row r="50" spans="1:18" s="31" customFormat="1">
      <c r="A50" s="47"/>
      <c r="B50" s="64" t="str">
        <f>"Total item "&amp;A47</f>
        <v>Total item 1.7</v>
      </c>
      <c r="C50" s="65"/>
      <c r="D50" s="50"/>
      <c r="E50" s="50"/>
      <c r="F50" s="50"/>
      <c r="G50" s="50"/>
      <c r="H50" s="245">
        <f>SUM(H48:H49)</f>
        <v>1713.6</v>
      </c>
      <c r="I50" s="37"/>
      <c r="J50" s="49"/>
      <c r="K50" s="29"/>
      <c r="L50" s="30"/>
      <c r="M50" s="30"/>
      <c r="N50" s="30"/>
      <c r="O50" s="30"/>
      <c r="P50" s="30"/>
      <c r="Q50" s="30"/>
      <c r="R50" s="30"/>
    </row>
    <row r="51" spans="1:18" s="31" customFormat="1">
      <c r="A51" s="63"/>
      <c r="B51" s="64"/>
      <c r="C51" s="65"/>
      <c r="D51" s="50"/>
      <c r="E51" s="50"/>
      <c r="F51" s="50"/>
      <c r="G51" s="50"/>
      <c r="H51" s="49"/>
      <c r="I51" s="37"/>
      <c r="J51" s="49"/>
      <c r="K51" s="34"/>
      <c r="L51" s="38"/>
      <c r="M51" s="30"/>
      <c r="N51" s="30"/>
      <c r="O51" s="30"/>
      <c r="P51" s="30"/>
      <c r="Q51" s="30"/>
      <c r="R51" s="30"/>
    </row>
    <row r="52" spans="1:18" s="249" customFormat="1">
      <c r="A52" s="243" t="s">
        <v>212</v>
      </c>
      <c r="B52" s="244" t="s">
        <v>1055</v>
      </c>
      <c r="C52" s="243" t="s">
        <v>22</v>
      </c>
      <c r="D52" s="245"/>
      <c r="E52" s="250"/>
      <c r="F52" s="245"/>
      <c r="G52" s="245"/>
      <c r="H52" s="245"/>
      <c r="I52" s="246"/>
      <c r="J52" s="245"/>
      <c r="K52" s="247"/>
      <c r="L52" s="248"/>
      <c r="M52" s="248"/>
      <c r="N52" s="248"/>
      <c r="O52" s="248"/>
      <c r="P52" s="248"/>
      <c r="Q52" s="248"/>
      <c r="R52" s="248"/>
    </row>
    <row r="53" spans="1:18" s="31" customFormat="1" ht="43.2">
      <c r="A53" s="47"/>
      <c r="B53" s="262" t="s">
        <v>1056</v>
      </c>
      <c r="C53" s="65"/>
      <c r="D53" s="50">
        <v>1</v>
      </c>
      <c r="E53" s="50"/>
      <c r="F53" s="50"/>
      <c r="G53" s="50"/>
      <c r="H53" s="50">
        <f>ROUND(PRODUCT(D53:G53),2)</f>
        <v>1</v>
      </c>
      <c r="I53" s="232"/>
      <c r="J53" s="49"/>
      <c r="K53" s="29"/>
      <c r="L53" s="77"/>
      <c r="M53" s="77"/>
      <c r="N53" s="77"/>
      <c r="O53" s="77"/>
      <c r="P53" s="77"/>
      <c r="Q53" s="77"/>
      <c r="R53" s="77"/>
    </row>
    <row r="54" spans="1:18" s="31" customFormat="1">
      <c r="A54" s="47"/>
      <c r="B54" s="70"/>
      <c r="C54" s="65"/>
      <c r="D54" s="50"/>
      <c r="E54" s="50"/>
      <c r="F54" s="50"/>
      <c r="G54" s="50"/>
      <c r="H54" s="50"/>
      <c r="I54" s="233"/>
      <c r="J54" s="49"/>
      <c r="K54" s="29"/>
      <c r="L54" s="78"/>
      <c r="M54" s="78"/>
      <c r="N54" s="78"/>
      <c r="O54" s="78"/>
      <c r="P54" s="78"/>
      <c r="Q54" s="78"/>
      <c r="R54" s="78"/>
    </row>
    <row r="55" spans="1:18" s="31" customFormat="1">
      <c r="A55" s="47"/>
      <c r="B55" s="64" t="str">
        <f>"Total item "&amp;A52</f>
        <v>Total item 1.8</v>
      </c>
      <c r="C55" s="65"/>
      <c r="D55" s="50"/>
      <c r="E55" s="50"/>
      <c r="F55" s="50"/>
      <c r="G55" s="50"/>
      <c r="H55" s="245">
        <f>SUM(H53:H54)</f>
        <v>1</v>
      </c>
      <c r="I55" s="37"/>
      <c r="J55" s="49"/>
      <c r="K55" s="29"/>
      <c r="L55" s="30"/>
      <c r="M55" s="30"/>
      <c r="N55" s="30"/>
      <c r="O55" s="30"/>
      <c r="P55" s="30"/>
      <c r="Q55" s="30"/>
      <c r="R55" s="30"/>
    </row>
    <row r="56" spans="1:18" s="31" customFormat="1">
      <c r="A56" s="63"/>
      <c r="B56" s="64"/>
      <c r="C56" s="65"/>
      <c r="D56" s="50"/>
      <c r="E56" s="50"/>
      <c r="F56" s="50"/>
      <c r="G56" s="50"/>
      <c r="H56" s="49"/>
      <c r="I56" s="37"/>
      <c r="J56" s="49"/>
      <c r="K56" s="34"/>
      <c r="L56" s="38"/>
      <c r="M56" s="30"/>
      <c r="N56" s="30"/>
      <c r="O56" s="30"/>
      <c r="P56" s="30"/>
      <c r="Q56" s="30"/>
      <c r="R56" s="30"/>
    </row>
    <row r="57" spans="1:18" s="31" customFormat="1">
      <c r="A57" s="57" t="s">
        <v>23</v>
      </c>
      <c r="B57" s="59" t="s">
        <v>257</v>
      </c>
      <c r="C57" s="58"/>
      <c r="D57" s="60"/>
      <c r="E57" s="60"/>
      <c r="F57" s="60"/>
      <c r="G57" s="60"/>
      <c r="H57" s="60"/>
      <c r="I57" s="228" t="s">
        <v>23</v>
      </c>
      <c r="J57" s="60"/>
      <c r="K57" s="61"/>
      <c r="L57" s="61"/>
      <c r="M57" s="62"/>
      <c r="N57" s="62"/>
      <c r="O57" s="62"/>
      <c r="P57" s="62"/>
      <c r="Q57" s="62"/>
      <c r="R57" s="62"/>
    </row>
    <row r="58" spans="1:18" s="31" customFormat="1">
      <c r="A58" s="63"/>
      <c r="B58" s="64"/>
      <c r="C58" s="65"/>
      <c r="D58" s="50"/>
      <c r="E58" s="50"/>
      <c r="F58" s="50"/>
      <c r="G58" s="50"/>
      <c r="H58" s="49"/>
      <c r="I58" s="37"/>
      <c r="J58" s="49"/>
      <c r="K58" s="34"/>
      <c r="L58" s="38"/>
      <c r="M58" s="30"/>
      <c r="N58" s="30"/>
      <c r="O58" s="30"/>
      <c r="P58" s="30"/>
      <c r="Q58" s="30"/>
      <c r="R58" s="30"/>
    </row>
    <row r="59" spans="1:18" s="249" customFormat="1" ht="31.2">
      <c r="A59" s="243" t="s">
        <v>24</v>
      </c>
      <c r="B59" s="244" t="s">
        <v>25</v>
      </c>
      <c r="C59" s="243" t="s">
        <v>18</v>
      </c>
      <c r="D59" s="245"/>
      <c r="E59" s="250"/>
      <c r="F59" s="245"/>
      <c r="G59" s="245"/>
      <c r="H59" s="245"/>
      <c r="I59" s="246"/>
      <c r="J59" s="245"/>
      <c r="K59" s="247"/>
      <c r="L59" s="248"/>
      <c r="M59" s="248"/>
      <c r="N59" s="248"/>
      <c r="O59" s="248"/>
      <c r="P59" s="248"/>
      <c r="Q59" s="248"/>
      <c r="R59" s="248"/>
    </row>
    <row r="60" spans="1:18" s="31" customFormat="1">
      <c r="A60" s="71"/>
      <c r="B60" s="180" t="s">
        <v>259</v>
      </c>
      <c r="C60" s="73"/>
      <c r="D60" s="50">
        <v>83.25</v>
      </c>
      <c r="E60" s="74"/>
      <c r="F60" s="74"/>
      <c r="G60" s="74"/>
      <c r="H60" s="74">
        <f>ROUND(PRODUCT(D60:G60),2)</f>
        <v>83.25</v>
      </c>
      <c r="I60" s="230"/>
      <c r="J60" s="75"/>
      <c r="K60" s="29"/>
      <c r="L60" s="76"/>
      <c r="M60" s="76"/>
      <c r="N60" s="76"/>
      <c r="O60" s="76"/>
      <c r="P60" s="76"/>
      <c r="Q60" s="76"/>
      <c r="R60" s="76"/>
    </row>
    <row r="61" spans="1:18" s="31" customFormat="1">
      <c r="A61" s="71"/>
      <c r="B61" s="70"/>
      <c r="C61" s="73"/>
      <c r="D61" s="50"/>
      <c r="E61" s="74"/>
      <c r="F61" s="74"/>
      <c r="G61" s="74"/>
      <c r="H61" s="74"/>
      <c r="I61" s="230"/>
      <c r="J61" s="75"/>
      <c r="K61" s="29"/>
      <c r="L61" s="76"/>
      <c r="M61" s="76"/>
      <c r="N61" s="76"/>
      <c r="O61" s="76"/>
      <c r="P61" s="76"/>
      <c r="Q61" s="76"/>
      <c r="R61" s="76"/>
    </row>
    <row r="62" spans="1:18" s="31" customFormat="1">
      <c r="A62" s="47"/>
      <c r="B62" s="64" t="str">
        <f>"Total item "&amp;A59</f>
        <v>Total item 2.1</v>
      </c>
      <c r="C62" s="65"/>
      <c r="D62" s="50"/>
      <c r="E62" s="50"/>
      <c r="F62" s="50"/>
      <c r="G62" s="50"/>
      <c r="H62" s="245">
        <f>SUM(H60:H61)</f>
        <v>83.25</v>
      </c>
      <c r="I62" s="37"/>
      <c r="J62" s="49"/>
      <c r="K62" s="29"/>
      <c r="L62" s="30"/>
      <c r="M62" s="30"/>
      <c r="N62" s="30"/>
      <c r="O62" s="30"/>
      <c r="P62" s="30"/>
      <c r="Q62" s="30"/>
      <c r="R62" s="30"/>
    </row>
    <row r="63" spans="1:18" s="31" customFormat="1">
      <c r="A63" s="63"/>
      <c r="B63" s="64"/>
      <c r="C63" s="65"/>
      <c r="D63" s="50"/>
      <c r="E63" s="50"/>
      <c r="F63" s="50"/>
      <c r="G63" s="50"/>
      <c r="H63" s="49"/>
      <c r="I63" s="37"/>
      <c r="J63" s="49"/>
      <c r="K63" s="34"/>
      <c r="L63" s="38"/>
      <c r="M63" s="30"/>
      <c r="N63" s="30"/>
      <c r="O63" s="30"/>
      <c r="P63" s="30"/>
      <c r="Q63" s="30"/>
      <c r="R63" s="30"/>
    </row>
    <row r="64" spans="1:18" s="249" customFormat="1" ht="31.2">
      <c r="A64" s="243" t="s">
        <v>26</v>
      </c>
      <c r="B64" s="244" t="s">
        <v>851</v>
      </c>
      <c r="C64" s="243" t="s">
        <v>14</v>
      </c>
      <c r="D64" s="245"/>
      <c r="E64" s="250"/>
      <c r="F64" s="245"/>
      <c r="G64" s="245"/>
      <c r="H64" s="245"/>
      <c r="I64" s="246"/>
      <c r="J64" s="245"/>
      <c r="K64" s="247"/>
      <c r="L64" s="248"/>
      <c r="M64" s="248"/>
      <c r="N64" s="248"/>
      <c r="O64" s="248"/>
      <c r="P64" s="248"/>
      <c r="Q64" s="248"/>
      <c r="R64" s="248"/>
    </row>
    <row r="65" spans="1:18" s="31" customFormat="1">
      <c r="A65" s="47"/>
      <c r="B65" s="72" t="s">
        <v>260</v>
      </c>
      <c r="C65" s="73"/>
      <c r="D65" s="50">
        <v>114.83</v>
      </c>
      <c r="E65" s="50"/>
      <c r="F65" s="50"/>
      <c r="G65" s="50"/>
      <c r="H65" s="74">
        <f>ROUND(PRODUCT(D65:G65),2)</f>
        <v>114.83</v>
      </c>
      <c r="I65" s="232"/>
      <c r="J65" s="49"/>
      <c r="K65" s="29"/>
      <c r="L65" s="77"/>
      <c r="M65" s="77"/>
      <c r="N65" s="77"/>
      <c r="O65" s="77"/>
      <c r="P65" s="77"/>
      <c r="Q65" s="77"/>
      <c r="R65" s="77"/>
    </row>
    <row r="66" spans="1:18" s="31" customFormat="1">
      <c r="A66" s="47"/>
      <c r="B66" s="70"/>
      <c r="C66" s="65"/>
      <c r="D66" s="50"/>
      <c r="E66" s="50"/>
      <c r="F66" s="50"/>
      <c r="G66" s="50"/>
      <c r="H66" s="50"/>
      <c r="I66" s="233"/>
      <c r="J66" s="49"/>
      <c r="K66" s="29"/>
      <c r="L66" s="78"/>
      <c r="M66" s="78"/>
      <c r="N66" s="78"/>
      <c r="O66" s="78"/>
      <c r="P66" s="78"/>
      <c r="Q66" s="78"/>
      <c r="R66" s="78"/>
    </row>
    <row r="67" spans="1:18" s="31" customFormat="1">
      <c r="A67" s="47"/>
      <c r="B67" s="64" t="str">
        <f>"Total item "&amp;A64</f>
        <v>Total item 2.2</v>
      </c>
      <c r="C67" s="65"/>
      <c r="D67" s="50"/>
      <c r="E67" s="50"/>
      <c r="F67" s="50"/>
      <c r="G67" s="50"/>
      <c r="H67" s="245">
        <f>SUM(H65:H66)</f>
        <v>114.83</v>
      </c>
      <c r="I67" s="37"/>
      <c r="J67" s="49"/>
      <c r="K67" s="29"/>
      <c r="L67" s="30"/>
      <c r="M67" s="30"/>
      <c r="N67" s="30"/>
      <c r="O67" s="30"/>
      <c r="P67" s="30"/>
      <c r="Q67" s="30"/>
      <c r="R67" s="30"/>
    </row>
    <row r="68" spans="1:18" s="31" customFormat="1">
      <c r="A68" s="63"/>
      <c r="B68" s="64"/>
      <c r="C68" s="65"/>
      <c r="D68" s="50"/>
      <c r="E68" s="50"/>
      <c r="F68" s="50"/>
      <c r="G68" s="50"/>
      <c r="H68" s="49"/>
      <c r="I68" s="37"/>
      <c r="J68" s="49"/>
      <c r="K68" s="34"/>
      <c r="L68" s="38"/>
      <c r="M68" s="30"/>
      <c r="N68" s="30"/>
      <c r="O68" s="30"/>
      <c r="P68" s="30"/>
      <c r="Q68" s="30"/>
      <c r="R68" s="30"/>
    </row>
    <row r="69" spans="1:18" s="249" customFormat="1" ht="31.2">
      <c r="A69" s="243" t="s">
        <v>27</v>
      </c>
      <c r="B69" s="244" t="s">
        <v>852</v>
      </c>
      <c r="C69" s="243" t="s">
        <v>18</v>
      </c>
      <c r="D69" s="245"/>
      <c r="E69" s="250"/>
      <c r="F69" s="245"/>
      <c r="G69" s="245"/>
      <c r="H69" s="245"/>
      <c r="I69" s="246"/>
      <c r="J69" s="245"/>
      <c r="K69" s="247"/>
      <c r="L69" s="248"/>
      <c r="M69" s="248"/>
      <c r="N69" s="248"/>
      <c r="O69" s="248"/>
      <c r="P69" s="248"/>
      <c r="Q69" s="248"/>
      <c r="R69" s="248"/>
    </row>
    <row r="70" spans="1:18" s="31" customFormat="1">
      <c r="A70" s="47"/>
      <c r="B70" s="72" t="s">
        <v>214</v>
      </c>
      <c r="C70" s="65"/>
      <c r="D70" s="50">
        <v>62.89</v>
      </c>
      <c r="E70" s="50"/>
      <c r="F70" s="50"/>
      <c r="G70" s="50"/>
      <c r="H70" s="74">
        <f>ROUND(PRODUCT(D70:G70),2)</f>
        <v>62.89</v>
      </c>
      <c r="I70" s="232"/>
      <c r="J70" s="49"/>
      <c r="K70" s="29"/>
      <c r="L70" s="77"/>
      <c r="M70" s="77"/>
      <c r="N70" s="77"/>
      <c r="O70" s="77"/>
      <c r="P70" s="77"/>
      <c r="Q70" s="77"/>
      <c r="R70" s="77"/>
    </row>
    <row r="71" spans="1:18" s="31" customFormat="1">
      <c r="A71" s="47"/>
      <c r="B71" s="70"/>
      <c r="C71" s="65"/>
      <c r="D71" s="50"/>
      <c r="E71" s="50"/>
      <c r="F71" s="50"/>
      <c r="G71" s="50"/>
      <c r="H71" s="50"/>
      <c r="I71" s="232"/>
      <c r="J71" s="49"/>
      <c r="K71" s="29"/>
      <c r="L71" s="77"/>
      <c r="M71" s="77"/>
      <c r="N71" s="77"/>
      <c r="O71" s="77"/>
      <c r="P71" s="77"/>
      <c r="Q71" s="77"/>
      <c r="R71" s="77"/>
    </row>
    <row r="72" spans="1:18" s="31" customFormat="1">
      <c r="A72" s="47"/>
      <c r="B72" s="64" t="str">
        <f>"Total item "&amp;A69</f>
        <v>Total item 2.3</v>
      </c>
      <c r="C72" s="65"/>
      <c r="D72" s="50"/>
      <c r="E72" s="50"/>
      <c r="F72" s="50"/>
      <c r="G72" s="50"/>
      <c r="H72" s="245">
        <f>SUM(H70:H71)</f>
        <v>62.89</v>
      </c>
      <c r="I72" s="37"/>
      <c r="J72" s="49"/>
      <c r="K72" s="29"/>
      <c r="L72" s="30"/>
      <c r="M72" s="30"/>
      <c r="N72" s="30"/>
      <c r="O72" s="30"/>
      <c r="P72" s="30"/>
      <c r="Q72" s="30"/>
      <c r="R72" s="30"/>
    </row>
    <row r="73" spans="1:18" s="31" customFormat="1">
      <c r="A73" s="47"/>
      <c r="B73" s="64"/>
      <c r="C73" s="65"/>
      <c r="D73" s="50"/>
      <c r="E73" s="50"/>
      <c r="F73" s="50"/>
      <c r="G73" s="50"/>
      <c r="H73" s="181"/>
      <c r="I73" s="37"/>
      <c r="J73" s="49"/>
      <c r="K73" s="29"/>
      <c r="L73" s="30"/>
      <c r="M73" s="30"/>
      <c r="N73" s="30"/>
      <c r="O73" s="30"/>
      <c r="P73" s="30"/>
      <c r="Q73" s="30"/>
      <c r="R73" s="30"/>
    </row>
    <row r="74" spans="1:18" s="249" customFormat="1">
      <c r="A74" s="243" t="s">
        <v>261</v>
      </c>
      <c r="B74" s="244" t="s">
        <v>648</v>
      </c>
      <c r="C74" s="243" t="s">
        <v>18</v>
      </c>
      <c r="D74" s="245"/>
      <c r="E74" s="250"/>
      <c r="F74" s="245"/>
      <c r="G74" s="245"/>
      <c r="H74" s="245"/>
      <c r="I74" s="251"/>
      <c r="J74" s="252"/>
      <c r="K74" s="253"/>
      <c r="L74" s="254"/>
      <c r="M74" s="254"/>
      <c r="N74" s="254"/>
      <c r="O74" s="254"/>
      <c r="P74" s="254"/>
      <c r="Q74" s="254"/>
      <c r="R74" s="254"/>
    </row>
    <row r="75" spans="1:18" s="31" customFormat="1">
      <c r="A75" s="47"/>
      <c r="B75" s="72" t="s">
        <v>262</v>
      </c>
      <c r="C75" s="65"/>
      <c r="D75" s="50">
        <v>22.5</v>
      </c>
      <c r="E75" s="50"/>
      <c r="F75" s="50"/>
      <c r="G75" s="50"/>
      <c r="H75" s="74">
        <f>ROUND(PRODUCT(D75:G75),2)</f>
        <v>22.5</v>
      </c>
      <c r="I75" s="37"/>
      <c r="J75" s="49"/>
      <c r="K75" s="29"/>
      <c r="L75" s="30"/>
      <c r="M75" s="30"/>
      <c r="N75" s="30"/>
      <c r="O75" s="30"/>
      <c r="P75" s="30"/>
      <c r="Q75" s="30"/>
      <c r="R75" s="30"/>
    </row>
    <row r="76" spans="1:18" s="31" customFormat="1" ht="31.2">
      <c r="A76" s="71"/>
      <c r="B76" s="180" t="s">
        <v>258</v>
      </c>
      <c r="C76" s="73"/>
      <c r="D76" s="50">
        <v>154.94</v>
      </c>
      <c r="E76" s="74"/>
      <c r="F76" s="74"/>
      <c r="G76" s="74"/>
      <c r="H76" s="74">
        <f>ROUND(PRODUCT(D76:G76),2)</f>
        <v>154.94</v>
      </c>
      <c r="I76" s="37"/>
      <c r="J76" s="49"/>
      <c r="K76" s="34"/>
      <c r="L76" s="38"/>
      <c r="M76" s="30"/>
      <c r="N76" s="30"/>
      <c r="O76" s="30"/>
      <c r="P76" s="30"/>
      <c r="Q76" s="30"/>
      <c r="R76" s="30"/>
    </row>
    <row r="77" spans="1:18" s="31" customFormat="1">
      <c r="A77" s="47"/>
      <c r="B77" s="70"/>
      <c r="C77" s="65"/>
      <c r="D77" s="50"/>
      <c r="E77" s="50"/>
      <c r="F77" s="50"/>
      <c r="G77" s="50"/>
      <c r="H77" s="50"/>
      <c r="I77" s="37"/>
      <c r="J77" s="49"/>
      <c r="K77" s="29"/>
      <c r="L77" s="30"/>
      <c r="M77" s="30"/>
      <c r="N77" s="30"/>
      <c r="O77" s="30"/>
      <c r="P77" s="30"/>
      <c r="Q77" s="30"/>
      <c r="R77" s="30"/>
    </row>
    <row r="78" spans="1:18" s="31" customFormat="1">
      <c r="A78" s="47"/>
      <c r="B78" s="64" t="str">
        <f>"Total item "&amp;A74</f>
        <v>Total item 2.4</v>
      </c>
      <c r="C78" s="65"/>
      <c r="D78" s="50"/>
      <c r="E78" s="50"/>
      <c r="F78" s="50"/>
      <c r="G78" s="50"/>
      <c r="H78" s="245">
        <f>SUM(H75:H77)</f>
        <v>177.44</v>
      </c>
      <c r="I78" s="37"/>
      <c r="J78" s="49"/>
      <c r="K78" s="29"/>
      <c r="L78" s="30"/>
      <c r="M78" s="30"/>
      <c r="N78" s="30"/>
      <c r="O78" s="30"/>
      <c r="P78" s="30"/>
      <c r="Q78" s="30"/>
      <c r="R78" s="30"/>
    </row>
    <row r="79" spans="1:18" s="31" customFormat="1">
      <c r="A79" s="63"/>
      <c r="B79" s="64"/>
      <c r="C79" s="65"/>
      <c r="D79" s="50"/>
      <c r="E79" s="50"/>
      <c r="F79" s="50"/>
      <c r="G79" s="50"/>
      <c r="H79" s="49"/>
      <c r="I79" s="37"/>
      <c r="J79" s="49"/>
      <c r="K79" s="34"/>
      <c r="L79" s="38"/>
      <c r="M79" s="30"/>
      <c r="N79" s="30"/>
      <c r="O79" s="30"/>
      <c r="P79" s="30"/>
      <c r="Q79" s="30"/>
      <c r="R79" s="30"/>
    </row>
    <row r="80" spans="1:18" s="31" customFormat="1">
      <c r="A80" s="57" t="s">
        <v>28</v>
      </c>
      <c r="B80" s="59" t="s">
        <v>263</v>
      </c>
      <c r="C80" s="58"/>
      <c r="D80" s="60"/>
      <c r="E80" s="60"/>
      <c r="F80" s="60"/>
      <c r="G80" s="60"/>
      <c r="H80" s="60"/>
      <c r="I80" s="228" t="str">
        <f>A80</f>
        <v>3.0</v>
      </c>
      <c r="J80" s="60"/>
      <c r="K80" s="61"/>
      <c r="L80" s="61"/>
      <c r="M80" s="62"/>
      <c r="N80" s="62"/>
      <c r="O80" s="62"/>
      <c r="P80" s="62"/>
      <c r="Q80" s="62"/>
      <c r="R80" s="62"/>
    </row>
    <row r="81" spans="1:18" s="31" customFormat="1">
      <c r="A81" s="63"/>
      <c r="B81" s="64"/>
      <c r="C81" s="65"/>
      <c r="D81" s="50"/>
      <c r="E81" s="50"/>
      <c r="F81" s="50"/>
      <c r="G81" s="50"/>
      <c r="H81" s="49"/>
      <c r="I81" s="37"/>
      <c r="J81" s="49"/>
      <c r="K81" s="34"/>
      <c r="L81" s="38"/>
      <c r="M81" s="30"/>
      <c r="N81" s="30"/>
      <c r="O81" s="30"/>
      <c r="P81" s="30"/>
      <c r="Q81" s="30"/>
      <c r="R81" s="30"/>
    </row>
    <row r="82" spans="1:18" s="86" customFormat="1">
      <c r="A82" s="81" t="s">
        <v>29</v>
      </c>
      <c r="B82" s="87" t="s">
        <v>215</v>
      </c>
      <c r="C82" s="82"/>
      <c r="D82" s="83"/>
      <c r="E82" s="83"/>
      <c r="F82" s="83"/>
      <c r="G82" s="83"/>
      <c r="H82" s="83"/>
      <c r="I82" s="234"/>
      <c r="J82" s="83"/>
      <c r="K82" s="84"/>
      <c r="L82" s="84"/>
      <c r="M82" s="85"/>
      <c r="N82" s="85"/>
      <c r="O82" s="85"/>
      <c r="P82" s="85"/>
      <c r="Q82" s="85"/>
      <c r="R82" s="85"/>
    </row>
    <row r="83" spans="1:18" s="31" customFormat="1">
      <c r="A83" s="71"/>
      <c r="B83" s="72"/>
      <c r="C83" s="73"/>
      <c r="D83" s="50"/>
      <c r="E83" s="74"/>
      <c r="F83" s="74"/>
      <c r="G83" s="74"/>
      <c r="H83" s="74"/>
      <c r="I83" s="230"/>
      <c r="J83" s="75"/>
      <c r="K83" s="29"/>
      <c r="L83" s="76"/>
      <c r="M83" s="76"/>
      <c r="N83" s="76"/>
      <c r="O83" s="76"/>
      <c r="P83" s="76"/>
      <c r="Q83" s="76"/>
      <c r="R83" s="76"/>
    </row>
    <row r="84" spans="1:18" s="249" customFormat="1" ht="31.2">
      <c r="A84" s="243" t="s">
        <v>216</v>
      </c>
      <c r="B84" s="244" t="s">
        <v>649</v>
      </c>
      <c r="C84" s="243" t="s">
        <v>18</v>
      </c>
      <c r="D84" s="245"/>
      <c r="E84" s="250"/>
      <c r="F84" s="245"/>
      <c r="G84" s="245"/>
      <c r="H84" s="245"/>
      <c r="I84" s="246"/>
      <c r="J84" s="245"/>
      <c r="K84" s="247"/>
      <c r="L84" s="248"/>
      <c r="M84" s="248"/>
      <c r="N84" s="248"/>
      <c r="O84" s="248"/>
      <c r="P84" s="248"/>
      <c r="Q84" s="248"/>
      <c r="R84" s="248"/>
    </row>
    <row r="85" spans="1:18" s="31" customFormat="1">
      <c r="A85" s="71"/>
      <c r="B85" s="70" t="s">
        <v>217</v>
      </c>
      <c r="C85" s="65"/>
      <c r="D85" s="50">
        <v>3.77</v>
      </c>
      <c r="E85" s="50"/>
      <c r="F85" s="50"/>
      <c r="G85" s="50"/>
      <c r="H85" s="50">
        <f>ROUND(PRODUCT(D85:G85),2)</f>
        <v>3.77</v>
      </c>
      <c r="I85" s="231"/>
      <c r="J85" s="75"/>
      <c r="K85" s="29"/>
      <c r="L85" s="79"/>
      <c r="M85" s="79"/>
      <c r="N85" s="79"/>
      <c r="O85" s="79"/>
      <c r="P85" s="79"/>
      <c r="Q85" s="79"/>
      <c r="R85" s="79"/>
    </row>
    <row r="86" spans="1:18" s="31" customFormat="1">
      <c r="A86" s="71"/>
      <c r="B86" s="72"/>
      <c r="C86" s="73"/>
      <c r="D86" s="50"/>
      <c r="E86" s="74"/>
      <c r="F86" s="74"/>
      <c r="G86" s="74"/>
      <c r="H86" s="74"/>
      <c r="I86" s="230"/>
      <c r="J86" s="75"/>
      <c r="K86" s="29"/>
      <c r="L86" s="76"/>
      <c r="M86" s="76"/>
      <c r="N86" s="76"/>
      <c r="O86" s="76"/>
      <c r="P86" s="76"/>
      <c r="Q86" s="76"/>
      <c r="R86" s="76"/>
    </row>
    <row r="87" spans="1:18" s="31" customFormat="1">
      <c r="A87" s="47"/>
      <c r="B87" s="64" t="str">
        <f>"Total item "&amp;A84</f>
        <v>Total item 3.1.1</v>
      </c>
      <c r="C87" s="65"/>
      <c r="D87" s="50"/>
      <c r="E87" s="50"/>
      <c r="F87" s="50"/>
      <c r="G87" s="50"/>
      <c r="H87" s="245">
        <f>SUM(H85:H86)</f>
        <v>3.77</v>
      </c>
      <c r="I87" s="37"/>
      <c r="J87" s="49"/>
      <c r="K87" s="29"/>
      <c r="L87" s="30"/>
      <c r="M87" s="30"/>
      <c r="N87" s="30"/>
      <c r="O87" s="30"/>
      <c r="P87" s="30"/>
      <c r="Q87" s="30"/>
      <c r="R87" s="30"/>
    </row>
    <row r="88" spans="1:18" s="31" customFormat="1">
      <c r="A88" s="63"/>
      <c r="B88" s="64"/>
      <c r="C88" s="65"/>
      <c r="D88" s="50"/>
      <c r="E88" s="50"/>
      <c r="F88" s="50"/>
      <c r="G88" s="50"/>
      <c r="H88" s="49"/>
      <c r="I88" s="37"/>
      <c r="J88" s="49"/>
      <c r="K88" s="34"/>
      <c r="L88" s="38"/>
      <c r="M88" s="30"/>
      <c r="N88" s="30"/>
      <c r="O88" s="30"/>
      <c r="P88" s="30"/>
      <c r="Q88" s="30"/>
      <c r="R88" s="30"/>
    </row>
    <row r="89" spans="1:18" s="249" customFormat="1" ht="31.2">
      <c r="A89" s="243" t="s">
        <v>218</v>
      </c>
      <c r="B89" s="244" t="s">
        <v>853</v>
      </c>
      <c r="C89" s="243" t="s">
        <v>14</v>
      </c>
      <c r="D89" s="245"/>
      <c r="E89" s="250"/>
      <c r="F89" s="245"/>
      <c r="G89" s="245"/>
      <c r="H89" s="245"/>
      <c r="I89" s="246"/>
      <c r="J89" s="245"/>
      <c r="K89" s="247"/>
      <c r="L89" s="248"/>
      <c r="M89" s="248"/>
      <c r="N89" s="248"/>
      <c r="O89" s="248"/>
      <c r="P89" s="248"/>
      <c r="Q89" s="248"/>
      <c r="R89" s="248"/>
    </row>
    <row r="90" spans="1:18" s="31" customFormat="1">
      <c r="A90" s="47"/>
      <c r="B90" s="80" t="s">
        <v>264</v>
      </c>
      <c r="C90" s="65"/>
      <c r="D90" s="50">
        <v>63.02</v>
      </c>
      <c r="E90" s="50"/>
      <c r="F90" s="50"/>
      <c r="G90" s="50"/>
      <c r="H90" s="50">
        <f>ROUND(PRODUCT(D90:G90),2)</f>
        <v>63.02</v>
      </c>
      <c r="I90" s="232"/>
      <c r="J90" s="49"/>
      <c r="K90" s="29"/>
      <c r="L90" s="77"/>
      <c r="M90" s="77"/>
      <c r="N90" s="77"/>
      <c r="O90" s="77"/>
      <c r="P90" s="77"/>
      <c r="Q90" s="77"/>
      <c r="R90" s="77"/>
    </row>
    <row r="91" spans="1:18" s="31" customFormat="1">
      <c r="A91" s="47"/>
      <c r="B91" s="70"/>
      <c r="C91" s="65"/>
      <c r="D91" s="50"/>
      <c r="E91" s="50"/>
      <c r="F91" s="50"/>
      <c r="G91" s="50"/>
      <c r="H91" s="50"/>
      <c r="I91" s="232"/>
      <c r="J91" s="49"/>
      <c r="K91" s="29"/>
      <c r="L91" s="77"/>
      <c r="M91" s="77"/>
      <c r="N91" s="77"/>
      <c r="O91" s="77"/>
      <c r="P91" s="77"/>
      <c r="Q91" s="77"/>
      <c r="R91" s="77"/>
    </row>
    <row r="92" spans="1:18" s="31" customFormat="1">
      <c r="A92" s="47"/>
      <c r="B92" s="64" t="str">
        <f>"Total item "&amp;A89</f>
        <v>Total item 3.1.2</v>
      </c>
      <c r="C92" s="65"/>
      <c r="D92" s="50"/>
      <c r="E92" s="50"/>
      <c r="F92" s="50"/>
      <c r="G92" s="50"/>
      <c r="H92" s="245">
        <f>SUM(H90:H91)</f>
        <v>63.02</v>
      </c>
      <c r="I92" s="37"/>
      <c r="J92" s="49"/>
      <c r="K92" s="29"/>
      <c r="L92" s="30"/>
      <c r="M92" s="30"/>
      <c r="N92" s="30"/>
      <c r="O92" s="30"/>
      <c r="P92" s="30"/>
      <c r="Q92" s="30"/>
      <c r="R92" s="30"/>
    </row>
    <row r="93" spans="1:18" s="31" customFormat="1">
      <c r="A93" s="63"/>
      <c r="B93" s="64"/>
      <c r="C93" s="65"/>
      <c r="D93" s="50"/>
      <c r="E93" s="50"/>
      <c r="F93" s="50"/>
      <c r="G93" s="50"/>
      <c r="H93" s="49"/>
      <c r="I93" s="37"/>
      <c r="J93" s="49"/>
      <c r="K93" s="34"/>
      <c r="L93" s="38"/>
      <c r="M93" s="30"/>
      <c r="N93" s="30"/>
      <c r="O93" s="30"/>
      <c r="P93" s="30"/>
      <c r="Q93" s="30"/>
      <c r="R93" s="30"/>
    </row>
    <row r="94" spans="1:18" s="249" customFormat="1" ht="31.2">
      <c r="A94" s="243" t="s">
        <v>219</v>
      </c>
      <c r="B94" s="244" t="s">
        <v>809</v>
      </c>
      <c r="C94" s="243" t="s">
        <v>34</v>
      </c>
      <c r="D94" s="245"/>
      <c r="E94" s="250"/>
      <c r="F94" s="245"/>
      <c r="G94" s="245"/>
      <c r="H94" s="245"/>
      <c r="I94" s="251"/>
      <c r="J94" s="252"/>
      <c r="K94" s="255"/>
      <c r="L94" s="256"/>
      <c r="M94" s="254"/>
      <c r="N94" s="254"/>
      <c r="O94" s="254"/>
      <c r="P94" s="254"/>
      <c r="Q94" s="254"/>
      <c r="R94" s="254"/>
    </row>
    <row r="95" spans="1:18" s="196" customFormat="1">
      <c r="A95" s="192"/>
      <c r="B95" s="64" t="s">
        <v>855</v>
      </c>
      <c r="C95" s="47"/>
      <c r="D95" s="49" t="s">
        <v>854</v>
      </c>
      <c r="E95" s="193"/>
      <c r="F95" s="219" t="s">
        <v>856</v>
      </c>
      <c r="G95" s="181"/>
      <c r="H95" s="181"/>
      <c r="I95" s="235"/>
      <c r="J95" s="197"/>
      <c r="K95" s="200"/>
      <c r="L95" s="201"/>
      <c r="M95" s="199"/>
      <c r="N95" s="199"/>
      <c r="O95" s="199"/>
      <c r="P95" s="199"/>
      <c r="Q95" s="199"/>
      <c r="R95" s="199"/>
    </row>
    <row r="96" spans="1:18" s="31" customFormat="1">
      <c r="A96" s="71"/>
      <c r="B96" s="70" t="s">
        <v>651</v>
      </c>
      <c r="C96" s="65"/>
      <c r="D96" s="50">
        <v>106.9</v>
      </c>
      <c r="E96" s="50"/>
      <c r="F96" s="50">
        <f>1/1.1</f>
        <v>0.90909090909090906</v>
      </c>
      <c r="G96" s="50"/>
      <c r="H96" s="50">
        <f>ROUND(PRODUCT(D96:G96),2)</f>
        <v>97.18</v>
      </c>
      <c r="I96" s="37"/>
      <c r="J96" s="49"/>
      <c r="K96" s="34"/>
      <c r="L96" s="38"/>
      <c r="M96" s="30"/>
      <c r="N96" s="30"/>
      <c r="O96" s="30"/>
      <c r="P96" s="30"/>
      <c r="Q96" s="30"/>
      <c r="R96" s="30"/>
    </row>
    <row r="97" spans="1:18" s="31" customFormat="1">
      <c r="A97" s="47"/>
      <c r="B97" s="70"/>
      <c r="C97" s="65"/>
      <c r="D97" s="50"/>
      <c r="E97" s="50"/>
      <c r="F97" s="50"/>
      <c r="G97" s="50"/>
      <c r="H97" s="50"/>
      <c r="I97" s="37"/>
      <c r="J97" s="49"/>
      <c r="K97" s="34"/>
      <c r="L97" s="38"/>
      <c r="M97" s="30"/>
      <c r="N97" s="30"/>
      <c r="O97" s="30"/>
      <c r="P97" s="30"/>
      <c r="Q97" s="30"/>
      <c r="R97" s="30"/>
    </row>
    <row r="98" spans="1:18" s="31" customFormat="1">
      <c r="A98" s="47"/>
      <c r="B98" s="64" t="str">
        <f>"Total item "&amp;A94</f>
        <v>Total item 3.1.3</v>
      </c>
      <c r="C98" s="65"/>
      <c r="D98" s="50"/>
      <c r="E98" s="50"/>
      <c r="F98" s="50"/>
      <c r="G98" s="50"/>
      <c r="H98" s="245">
        <f>SUM(H96:H97)</f>
        <v>97.18</v>
      </c>
      <c r="I98" s="37"/>
      <c r="J98" s="49"/>
      <c r="K98" s="34"/>
      <c r="L98" s="38"/>
      <c r="M98" s="30"/>
      <c r="N98" s="30"/>
      <c r="O98" s="30"/>
      <c r="P98" s="30"/>
      <c r="Q98" s="30"/>
      <c r="R98" s="30"/>
    </row>
    <row r="99" spans="1:18" s="31" customFormat="1">
      <c r="A99" s="63"/>
      <c r="B99" s="64"/>
      <c r="C99" s="65"/>
      <c r="D99" s="50"/>
      <c r="E99" s="50"/>
      <c r="F99" s="50"/>
      <c r="G99" s="50"/>
      <c r="H99" s="49"/>
      <c r="I99" s="37"/>
      <c r="J99" s="49"/>
      <c r="K99" s="34"/>
      <c r="L99" s="38"/>
      <c r="M99" s="30"/>
      <c r="N99" s="30"/>
      <c r="O99" s="30"/>
      <c r="P99" s="30"/>
      <c r="Q99" s="30"/>
      <c r="R99" s="30"/>
    </row>
    <row r="100" spans="1:18" s="249" customFormat="1" ht="31.2">
      <c r="A100" s="243" t="s">
        <v>221</v>
      </c>
      <c r="B100" s="244" t="s">
        <v>807</v>
      </c>
      <c r="C100" s="243" t="s">
        <v>34</v>
      </c>
      <c r="D100" s="245"/>
      <c r="E100" s="250"/>
      <c r="F100" s="245"/>
      <c r="G100" s="245"/>
      <c r="H100" s="245"/>
      <c r="I100" s="246"/>
      <c r="J100" s="245"/>
      <c r="K100" s="247"/>
      <c r="L100" s="248"/>
      <c r="M100" s="248"/>
      <c r="N100" s="248"/>
      <c r="O100" s="248"/>
      <c r="P100" s="248"/>
      <c r="Q100" s="248"/>
      <c r="R100" s="248"/>
    </row>
    <row r="101" spans="1:18" s="196" customFormat="1">
      <c r="A101" s="192"/>
      <c r="B101" s="64" t="s">
        <v>855</v>
      </c>
      <c r="C101" s="47"/>
      <c r="D101" s="49" t="s">
        <v>854</v>
      </c>
      <c r="E101" s="193"/>
      <c r="F101" s="219" t="s">
        <v>856</v>
      </c>
      <c r="G101" s="181"/>
      <c r="H101" s="181"/>
      <c r="I101" s="236"/>
      <c r="J101" s="181"/>
      <c r="K101" s="194"/>
      <c r="L101" s="195"/>
      <c r="M101" s="195"/>
      <c r="N101" s="195"/>
      <c r="O101" s="195"/>
      <c r="P101" s="195"/>
      <c r="Q101" s="195"/>
      <c r="R101" s="195"/>
    </row>
    <row r="102" spans="1:18" s="31" customFormat="1">
      <c r="A102" s="71"/>
      <c r="B102" s="70" t="s">
        <v>220</v>
      </c>
      <c r="C102" s="65"/>
      <c r="D102" s="50">
        <v>47.6</v>
      </c>
      <c r="E102" s="50"/>
      <c r="F102" s="50">
        <f>1/1.1</f>
        <v>0.90909090909090906</v>
      </c>
      <c r="G102" s="50"/>
      <c r="H102" s="50">
        <f>ROUND(PRODUCT(D102:G102),2)</f>
        <v>43.27</v>
      </c>
      <c r="I102" s="231"/>
      <c r="J102" s="75"/>
      <c r="K102" s="29"/>
      <c r="L102" s="79"/>
      <c r="M102" s="79"/>
      <c r="N102" s="79"/>
      <c r="O102" s="79"/>
      <c r="P102" s="79"/>
      <c r="Q102" s="79"/>
      <c r="R102" s="79"/>
    </row>
    <row r="103" spans="1:18" s="31" customFormat="1">
      <c r="A103" s="47"/>
      <c r="B103" s="70"/>
      <c r="C103" s="65"/>
      <c r="D103" s="50"/>
      <c r="E103" s="50"/>
      <c r="F103" s="50"/>
      <c r="G103" s="50"/>
      <c r="H103" s="50"/>
      <c r="I103" s="37"/>
      <c r="J103" s="49"/>
      <c r="K103" s="29"/>
      <c r="L103" s="30"/>
      <c r="M103" s="30"/>
      <c r="N103" s="30"/>
      <c r="O103" s="30"/>
      <c r="P103" s="30"/>
      <c r="Q103" s="30"/>
      <c r="R103" s="30"/>
    </row>
    <row r="104" spans="1:18" s="31" customFormat="1">
      <c r="A104" s="47"/>
      <c r="B104" s="64" t="str">
        <f>"Total item "&amp;A100</f>
        <v>Total item 3.1.4</v>
      </c>
      <c r="C104" s="65"/>
      <c r="D104" s="50"/>
      <c r="E104" s="50"/>
      <c r="F104" s="50"/>
      <c r="G104" s="50"/>
      <c r="H104" s="245">
        <f>SUM(H102:H103)</f>
        <v>43.27</v>
      </c>
      <c r="I104" s="37"/>
      <c r="J104" s="49"/>
      <c r="K104" s="29"/>
      <c r="L104" s="30"/>
      <c r="M104" s="30"/>
      <c r="N104" s="30"/>
      <c r="O104" s="30"/>
      <c r="P104" s="30"/>
      <c r="Q104" s="30"/>
      <c r="R104" s="30"/>
    </row>
    <row r="105" spans="1:18" s="31" customFormat="1">
      <c r="A105" s="63"/>
      <c r="B105" s="64"/>
      <c r="C105" s="65"/>
      <c r="D105" s="50"/>
      <c r="E105" s="50"/>
      <c r="F105" s="50"/>
      <c r="G105" s="50"/>
      <c r="H105" s="49"/>
      <c r="I105" s="37"/>
      <c r="J105" s="49"/>
      <c r="K105" s="34"/>
      <c r="L105" s="38"/>
      <c r="M105" s="30"/>
      <c r="N105" s="30"/>
      <c r="O105" s="30"/>
      <c r="P105" s="30"/>
      <c r="Q105" s="30"/>
      <c r="R105" s="30"/>
    </row>
    <row r="106" spans="1:18" s="249" customFormat="1" ht="31.2">
      <c r="A106" s="243" t="s">
        <v>223</v>
      </c>
      <c r="B106" s="244" t="s">
        <v>808</v>
      </c>
      <c r="C106" s="243" t="s">
        <v>34</v>
      </c>
      <c r="D106" s="245"/>
      <c r="E106" s="250"/>
      <c r="F106" s="245"/>
      <c r="G106" s="245"/>
      <c r="H106" s="245"/>
      <c r="I106" s="246"/>
      <c r="J106" s="245"/>
      <c r="K106" s="247"/>
      <c r="L106" s="248"/>
      <c r="M106" s="248"/>
      <c r="N106" s="248"/>
      <c r="O106" s="248"/>
      <c r="P106" s="248"/>
      <c r="Q106" s="248"/>
      <c r="R106" s="248"/>
    </row>
    <row r="107" spans="1:18" s="196" customFormat="1">
      <c r="A107" s="192"/>
      <c r="B107" s="64" t="s">
        <v>855</v>
      </c>
      <c r="C107" s="47"/>
      <c r="D107" s="49" t="s">
        <v>854</v>
      </c>
      <c r="E107" s="193"/>
      <c r="F107" s="219" t="s">
        <v>856</v>
      </c>
      <c r="G107" s="181"/>
      <c r="H107" s="181"/>
      <c r="I107" s="236"/>
      <c r="J107" s="181"/>
      <c r="K107" s="194"/>
      <c r="L107" s="195"/>
      <c r="M107" s="195"/>
      <c r="N107" s="195"/>
      <c r="O107" s="195"/>
      <c r="P107" s="195"/>
      <c r="Q107" s="195"/>
      <c r="R107" s="195"/>
    </row>
    <row r="108" spans="1:18" s="31" customFormat="1">
      <c r="A108" s="71"/>
      <c r="B108" s="70" t="s">
        <v>222</v>
      </c>
      <c r="C108" s="65"/>
      <c r="D108" s="50">
        <v>172.5</v>
      </c>
      <c r="E108" s="50"/>
      <c r="F108" s="50">
        <f>1/1.1</f>
        <v>0.90909090909090906</v>
      </c>
      <c r="G108" s="50"/>
      <c r="H108" s="50">
        <f>ROUND(PRODUCT(D108:G108),2)</f>
        <v>156.82</v>
      </c>
      <c r="I108" s="231"/>
      <c r="J108" s="75"/>
      <c r="K108" s="29"/>
      <c r="L108" s="79"/>
      <c r="M108" s="79"/>
      <c r="N108" s="79"/>
      <c r="O108" s="79"/>
      <c r="P108" s="79"/>
      <c r="Q108" s="79"/>
      <c r="R108" s="79"/>
    </row>
    <row r="109" spans="1:18" s="31" customFormat="1">
      <c r="A109" s="47"/>
      <c r="B109" s="70"/>
      <c r="C109" s="65"/>
      <c r="D109" s="50"/>
      <c r="E109" s="50"/>
      <c r="F109" s="50"/>
      <c r="G109" s="50"/>
      <c r="H109" s="50"/>
      <c r="I109" s="37"/>
      <c r="J109" s="49"/>
      <c r="K109" s="29"/>
      <c r="L109" s="30"/>
      <c r="M109" s="30"/>
      <c r="N109" s="30"/>
      <c r="O109" s="30"/>
      <c r="P109" s="30"/>
      <c r="Q109" s="30"/>
      <c r="R109" s="30"/>
    </row>
    <row r="110" spans="1:18" s="31" customFormat="1">
      <c r="A110" s="47"/>
      <c r="B110" s="64" t="str">
        <f>"Total item "&amp;A106</f>
        <v>Total item 3.1.5</v>
      </c>
      <c r="C110" s="65"/>
      <c r="D110" s="50"/>
      <c r="E110" s="50"/>
      <c r="F110" s="50"/>
      <c r="G110" s="50"/>
      <c r="H110" s="245">
        <f>SUM(H108:H109)</f>
        <v>156.82</v>
      </c>
      <c r="I110" s="37"/>
      <c r="J110" s="49"/>
      <c r="K110" s="29"/>
      <c r="L110" s="30"/>
      <c r="M110" s="30"/>
      <c r="N110" s="30"/>
      <c r="O110" s="30"/>
      <c r="P110" s="30"/>
      <c r="Q110" s="30"/>
      <c r="R110" s="30"/>
    </row>
    <row r="111" spans="1:18" s="31" customFormat="1">
      <c r="A111" s="63"/>
      <c r="B111" s="64"/>
      <c r="C111" s="65"/>
      <c r="D111" s="50"/>
      <c r="E111" s="50"/>
      <c r="F111" s="50"/>
      <c r="G111" s="50"/>
      <c r="H111" s="49"/>
      <c r="I111" s="37"/>
      <c r="J111" s="49"/>
      <c r="K111" s="34"/>
      <c r="L111" s="38"/>
      <c r="M111" s="30"/>
      <c r="N111" s="30"/>
      <c r="O111" s="30"/>
      <c r="P111" s="30"/>
      <c r="Q111" s="30"/>
      <c r="R111" s="30"/>
    </row>
    <row r="112" spans="1:18" s="249" customFormat="1" ht="31.2">
      <c r="A112" s="243" t="s">
        <v>226</v>
      </c>
      <c r="B112" s="244" t="s">
        <v>810</v>
      </c>
      <c r="C112" s="243" t="s">
        <v>34</v>
      </c>
      <c r="D112" s="245"/>
      <c r="E112" s="250"/>
      <c r="F112" s="245"/>
      <c r="G112" s="245"/>
      <c r="H112" s="245"/>
      <c r="I112" s="251"/>
      <c r="J112" s="252"/>
      <c r="K112" s="255"/>
      <c r="L112" s="256"/>
      <c r="M112" s="254"/>
      <c r="N112" s="254"/>
      <c r="O112" s="254"/>
      <c r="P112" s="254"/>
      <c r="Q112" s="254"/>
      <c r="R112" s="254"/>
    </row>
    <row r="113" spans="1:18" s="196" customFormat="1">
      <c r="A113" s="192"/>
      <c r="B113" s="64" t="s">
        <v>855</v>
      </c>
      <c r="C113" s="47"/>
      <c r="D113" s="49" t="s">
        <v>854</v>
      </c>
      <c r="E113" s="193"/>
      <c r="F113" s="219" t="s">
        <v>856</v>
      </c>
      <c r="G113" s="181"/>
      <c r="H113" s="181"/>
      <c r="I113" s="235"/>
      <c r="J113" s="197"/>
      <c r="K113" s="200"/>
      <c r="L113" s="201"/>
      <c r="M113" s="199"/>
      <c r="N113" s="199"/>
      <c r="O113" s="199"/>
      <c r="P113" s="199"/>
      <c r="Q113" s="199"/>
      <c r="R113" s="199"/>
    </row>
    <row r="114" spans="1:18" s="31" customFormat="1">
      <c r="A114" s="71"/>
      <c r="B114" s="70" t="s">
        <v>653</v>
      </c>
      <c r="C114" s="65"/>
      <c r="D114" s="50">
        <v>478.2</v>
      </c>
      <c r="E114" s="50"/>
      <c r="F114" s="50">
        <f>1/1.1</f>
        <v>0.90909090909090906</v>
      </c>
      <c r="G114" s="50"/>
      <c r="H114" s="50">
        <f>ROUND(PRODUCT(D114:G114),2)</f>
        <v>434.73</v>
      </c>
      <c r="I114" s="37"/>
      <c r="J114" s="49"/>
      <c r="K114" s="34"/>
      <c r="L114" s="38"/>
      <c r="M114" s="30"/>
      <c r="N114" s="30"/>
      <c r="O114" s="30"/>
      <c r="P114" s="30"/>
      <c r="Q114" s="30"/>
      <c r="R114" s="30"/>
    </row>
    <row r="115" spans="1:18" s="31" customFormat="1">
      <c r="A115" s="47"/>
      <c r="B115" s="70"/>
      <c r="C115" s="65"/>
      <c r="D115" s="50"/>
      <c r="E115" s="50"/>
      <c r="F115" s="50"/>
      <c r="G115" s="50"/>
      <c r="H115" s="50"/>
      <c r="I115" s="37"/>
      <c r="J115" s="49"/>
      <c r="K115" s="34"/>
      <c r="L115" s="38"/>
      <c r="M115" s="30"/>
      <c r="N115" s="30"/>
      <c r="O115" s="30"/>
      <c r="P115" s="30"/>
      <c r="Q115" s="30"/>
      <c r="R115" s="30"/>
    </row>
    <row r="116" spans="1:18" s="31" customFormat="1">
      <c r="A116" s="47"/>
      <c r="B116" s="64" t="str">
        <f>"Total item "&amp;A112</f>
        <v>Total item 3.1.6</v>
      </c>
      <c r="C116" s="65"/>
      <c r="D116" s="50"/>
      <c r="E116" s="50"/>
      <c r="F116" s="50"/>
      <c r="G116" s="50"/>
      <c r="H116" s="245">
        <f>SUM(H114:H115)</f>
        <v>434.73</v>
      </c>
      <c r="I116" s="37"/>
      <c r="J116" s="49"/>
      <c r="K116" s="34"/>
      <c r="L116" s="38"/>
      <c r="M116" s="30"/>
      <c r="N116" s="30"/>
      <c r="O116" s="30"/>
      <c r="P116" s="30"/>
      <c r="Q116" s="30"/>
      <c r="R116" s="30"/>
    </row>
    <row r="117" spans="1:18" s="31" customFormat="1">
      <c r="A117" s="47"/>
      <c r="B117" s="64"/>
      <c r="C117" s="65"/>
      <c r="D117" s="50"/>
      <c r="E117" s="50"/>
      <c r="F117" s="50"/>
      <c r="G117" s="50"/>
      <c r="H117" s="181"/>
      <c r="I117" s="37"/>
      <c r="J117" s="49"/>
      <c r="K117" s="34"/>
      <c r="L117" s="38"/>
      <c r="M117" s="30"/>
      <c r="N117" s="30"/>
      <c r="O117" s="30"/>
      <c r="P117" s="30"/>
      <c r="Q117" s="30"/>
      <c r="R117" s="30"/>
    </row>
    <row r="118" spans="1:18" s="249" customFormat="1" ht="31.2">
      <c r="A118" s="243" t="s">
        <v>650</v>
      </c>
      <c r="B118" s="244" t="s">
        <v>811</v>
      </c>
      <c r="C118" s="243" t="s">
        <v>34</v>
      </c>
      <c r="D118" s="245"/>
      <c r="E118" s="250"/>
      <c r="F118" s="245"/>
      <c r="G118" s="245"/>
      <c r="H118" s="245"/>
      <c r="I118" s="251"/>
      <c r="J118" s="252"/>
      <c r="K118" s="255"/>
      <c r="L118" s="256"/>
      <c r="M118" s="254"/>
      <c r="N118" s="254"/>
      <c r="O118" s="254"/>
      <c r="P118" s="254"/>
      <c r="Q118" s="254"/>
      <c r="R118" s="254"/>
    </row>
    <row r="119" spans="1:18" s="31" customFormat="1">
      <c r="A119" s="192"/>
      <c r="B119" s="64" t="s">
        <v>855</v>
      </c>
      <c r="C119" s="47"/>
      <c r="D119" s="49" t="s">
        <v>854</v>
      </c>
      <c r="E119" s="193"/>
      <c r="F119" s="219" t="s">
        <v>856</v>
      </c>
      <c r="G119" s="181"/>
      <c r="H119" s="181"/>
      <c r="I119" s="37"/>
      <c r="J119" s="49"/>
      <c r="K119" s="34"/>
      <c r="L119" s="38"/>
      <c r="M119" s="30"/>
      <c r="N119" s="30"/>
      <c r="O119" s="30"/>
      <c r="P119" s="30"/>
      <c r="Q119" s="30"/>
      <c r="R119" s="30"/>
    </row>
    <row r="120" spans="1:18" s="31" customFormat="1">
      <c r="A120" s="71"/>
      <c r="B120" s="70" t="s">
        <v>804</v>
      </c>
      <c r="C120" s="65"/>
      <c r="D120" s="50">
        <v>398.5</v>
      </c>
      <c r="E120" s="50"/>
      <c r="F120" s="50">
        <f>1/1.1</f>
        <v>0.90909090909090906</v>
      </c>
      <c r="G120" s="50"/>
      <c r="H120" s="50">
        <f>ROUND(PRODUCT(D120:G120),2)</f>
        <v>362.27</v>
      </c>
      <c r="I120" s="37"/>
      <c r="J120" s="49"/>
      <c r="K120" s="34"/>
      <c r="L120" s="38"/>
      <c r="M120" s="30"/>
      <c r="N120" s="30"/>
      <c r="O120" s="30"/>
      <c r="P120" s="30"/>
      <c r="Q120" s="30"/>
      <c r="R120" s="30"/>
    </row>
    <row r="121" spans="1:18" s="31" customFormat="1">
      <c r="A121" s="47"/>
      <c r="B121" s="70"/>
      <c r="C121" s="65"/>
      <c r="D121" s="50"/>
      <c r="E121" s="50"/>
      <c r="F121" s="50"/>
      <c r="G121" s="50"/>
      <c r="H121" s="50"/>
      <c r="I121" s="37"/>
      <c r="J121" s="49"/>
      <c r="K121" s="34"/>
      <c r="L121" s="38"/>
      <c r="M121" s="30"/>
      <c r="N121" s="30"/>
      <c r="O121" s="30"/>
      <c r="P121" s="30"/>
      <c r="Q121" s="30"/>
      <c r="R121" s="30"/>
    </row>
    <row r="122" spans="1:18" s="31" customFormat="1">
      <c r="A122" s="47"/>
      <c r="B122" s="64" t="str">
        <f>"Total item "&amp;A118</f>
        <v>Total item 3.1.7</v>
      </c>
      <c r="C122" s="65"/>
      <c r="D122" s="50"/>
      <c r="E122" s="50"/>
      <c r="F122" s="50"/>
      <c r="G122" s="50"/>
      <c r="H122" s="245">
        <f>SUM(H120:H121)</f>
        <v>362.27</v>
      </c>
      <c r="I122" s="37"/>
      <c r="J122" s="49"/>
      <c r="K122" s="34"/>
      <c r="L122" s="38"/>
      <c r="M122" s="30"/>
      <c r="N122" s="30"/>
      <c r="O122" s="30"/>
      <c r="P122" s="30"/>
      <c r="Q122" s="30"/>
      <c r="R122" s="30"/>
    </row>
    <row r="123" spans="1:18" s="31" customFormat="1">
      <c r="A123" s="63"/>
      <c r="B123" s="64"/>
      <c r="C123" s="65"/>
      <c r="D123" s="50"/>
      <c r="E123" s="50"/>
      <c r="F123" s="50"/>
      <c r="G123" s="50"/>
      <c r="H123" s="49"/>
      <c r="I123" s="37"/>
      <c r="J123" s="49"/>
      <c r="K123" s="34"/>
      <c r="L123" s="38"/>
      <c r="M123" s="30"/>
      <c r="N123" s="30"/>
      <c r="O123" s="30"/>
      <c r="P123" s="30"/>
      <c r="Q123" s="30"/>
      <c r="R123" s="30"/>
    </row>
    <row r="124" spans="1:18" s="249" customFormat="1" ht="46.8">
      <c r="A124" s="243" t="s">
        <v>652</v>
      </c>
      <c r="B124" s="244" t="s">
        <v>224</v>
      </c>
      <c r="C124" s="243" t="s">
        <v>34</v>
      </c>
      <c r="D124" s="245"/>
      <c r="E124" s="250"/>
      <c r="F124" s="245"/>
      <c r="G124" s="245"/>
      <c r="H124" s="245"/>
      <c r="I124" s="246"/>
      <c r="J124" s="245"/>
      <c r="K124" s="247"/>
      <c r="L124" s="248"/>
      <c r="M124" s="248"/>
      <c r="N124" s="248"/>
      <c r="O124" s="248"/>
      <c r="P124" s="248"/>
      <c r="Q124" s="248"/>
      <c r="R124" s="248"/>
    </row>
    <row r="125" spans="1:18" s="31" customFormat="1">
      <c r="A125" s="71"/>
      <c r="B125" s="64" t="s">
        <v>855</v>
      </c>
      <c r="C125" s="47"/>
      <c r="D125" s="49" t="s">
        <v>854</v>
      </c>
      <c r="E125" s="50"/>
      <c r="F125" s="219" t="s">
        <v>856</v>
      </c>
      <c r="G125" s="50"/>
      <c r="H125" s="50">
        <f>ROUND(PRODUCT(D125:G125),2)</f>
        <v>0</v>
      </c>
      <c r="I125" s="231"/>
      <c r="J125" s="75"/>
      <c r="K125" s="29"/>
      <c r="L125" s="79"/>
      <c r="M125" s="79"/>
      <c r="N125" s="79"/>
      <c r="O125" s="79"/>
      <c r="P125" s="79"/>
      <c r="Q125" s="79"/>
      <c r="R125" s="79"/>
    </row>
    <row r="126" spans="1:18" s="31" customFormat="1">
      <c r="A126" s="71"/>
      <c r="B126" s="70" t="s">
        <v>225</v>
      </c>
      <c r="C126" s="65"/>
      <c r="D126" s="50">
        <v>60.4</v>
      </c>
      <c r="E126" s="50"/>
      <c r="F126" s="50">
        <f>1/1.1</f>
        <v>0.90909090909090906</v>
      </c>
      <c r="G126" s="50"/>
      <c r="H126" s="50">
        <f>ROUND(PRODUCT(D126:G126),2)</f>
        <v>54.91</v>
      </c>
      <c r="I126" s="231"/>
      <c r="J126" s="75"/>
      <c r="K126" s="29"/>
      <c r="L126" s="79"/>
      <c r="M126" s="79"/>
      <c r="N126" s="79"/>
      <c r="O126" s="79"/>
      <c r="P126" s="79"/>
      <c r="Q126" s="79"/>
      <c r="R126" s="79"/>
    </row>
    <row r="127" spans="1:18" s="31" customFormat="1">
      <c r="A127" s="47"/>
      <c r="B127" s="70"/>
      <c r="C127" s="65"/>
      <c r="D127" s="50"/>
      <c r="E127" s="50"/>
      <c r="F127" s="50"/>
      <c r="G127" s="50"/>
      <c r="H127" s="50"/>
      <c r="I127" s="37"/>
      <c r="J127" s="49"/>
      <c r="K127" s="29"/>
      <c r="L127" s="30"/>
      <c r="M127" s="30"/>
      <c r="N127" s="30"/>
      <c r="O127" s="30"/>
      <c r="P127" s="30"/>
      <c r="Q127" s="30"/>
      <c r="R127" s="30"/>
    </row>
    <row r="128" spans="1:18" s="31" customFormat="1">
      <c r="A128" s="47"/>
      <c r="B128" s="64" t="str">
        <f>"Total item "&amp;A124</f>
        <v>Total item 3.1.8</v>
      </c>
      <c r="C128" s="65"/>
      <c r="D128" s="50"/>
      <c r="E128" s="50"/>
      <c r="F128" s="50"/>
      <c r="G128" s="50"/>
      <c r="H128" s="245">
        <f>SUM(H125:H127)</f>
        <v>54.91</v>
      </c>
      <c r="I128" s="37"/>
      <c r="J128" s="49"/>
      <c r="K128" s="29"/>
      <c r="L128" s="30"/>
      <c r="M128" s="30"/>
      <c r="N128" s="30"/>
      <c r="O128" s="30"/>
      <c r="P128" s="30"/>
      <c r="Q128" s="30"/>
      <c r="R128" s="30"/>
    </row>
    <row r="129" spans="1:18" s="31" customFormat="1">
      <c r="A129" s="63"/>
      <c r="B129" s="64"/>
      <c r="C129" s="65"/>
      <c r="D129" s="50"/>
      <c r="E129" s="50"/>
      <c r="F129" s="50"/>
      <c r="G129" s="50"/>
      <c r="H129" s="49"/>
      <c r="I129" s="37"/>
      <c r="J129" s="49"/>
      <c r="K129" s="34"/>
      <c r="L129" s="38"/>
      <c r="M129" s="30"/>
      <c r="N129" s="30"/>
      <c r="O129" s="30"/>
      <c r="P129" s="30"/>
      <c r="Q129" s="30"/>
      <c r="R129" s="30"/>
    </row>
    <row r="130" spans="1:18" s="249" customFormat="1" ht="31.2">
      <c r="A130" s="243" t="s">
        <v>805</v>
      </c>
      <c r="B130" s="244" t="s">
        <v>857</v>
      </c>
      <c r="C130" s="243" t="s">
        <v>18</v>
      </c>
      <c r="D130" s="245"/>
      <c r="E130" s="250"/>
      <c r="F130" s="245"/>
      <c r="G130" s="245"/>
      <c r="H130" s="245"/>
      <c r="I130" s="246"/>
      <c r="J130" s="245"/>
      <c r="K130" s="247"/>
      <c r="L130" s="248"/>
      <c r="M130" s="248"/>
      <c r="N130" s="248"/>
      <c r="O130" s="248"/>
      <c r="P130" s="248"/>
      <c r="Q130" s="248"/>
      <c r="R130" s="248"/>
    </row>
    <row r="131" spans="1:18" s="31" customFormat="1" ht="31.2">
      <c r="A131" s="71"/>
      <c r="B131" s="80" t="s">
        <v>265</v>
      </c>
      <c r="C131" s="65"/>
      <c r="D131" s="50">
        <v>15.63</v>
      </c>
      <c r="E131" s="50"/>
      <c r="F131" s="50"/>
      <c r="G131" s="50"/>
      <c r="H131" s="50">
        <f>ROUND(PRODUCT(D131:G131),2)</f>
        <v>15.63</v>
      </c>
      <c r="I131" s="231"/>
      <c r="J131" s="75"/>
      <c r="K131" s="29"/>
      <c r="L131" s="79"/>
      <c r="M131" s="79"/>
      <c r="N131" s="79"/>
      <c r="O131" s="79"/>
      <c r="P131" s="79"/>
      <c r="Q131" s="79"/>
      <c r="R131" s="79"/>
    </row>
    <row r="132" spans="1:18" s="31" customFormat="1">
      <c r="A132" s="47"/>
      <c r="B132" s="70"/>
      <c r="C132" s="65"/>
      <c r="D132" s="50"/>
      <c r="E132" s="50"/>
      <c r="F132" s="50"/>
      <c r="G132" s="50"/>
      <c r="H132" s="50"/>
      <c r="I132" s="37"/>
      <c r="J132" s="49"/>
      <c r="K132" s="29"/>
      <c r="L132" s="30"/>
      <c r="M132" s="30"/>
      <c r="N132" s="30"/>
      <c r="O132" s="30"/>
      <c r="P132" s="30"/>
      <c r="Q132" s="30"/>
      <c r="R132" s="30"/>
    </row>
    <row r="133" spans="1:18" s="31" customFormat="1">
      <c r="A133" s="47"/>
      <c r="B133" s="64" t="str">
        <f>"Total item "&amp;A130</f>
        <v>Total item 3.1.9</v>
      </c>
      <c r="C133" s="65"/>
      <c r="D133" s="50"/>
      <c r="E133" s="50"/>
      <c r="F133" s="50"/>
      <c r="G133" s="50"/>
      <c r="H133" s="245">
        <f>SUM(H131:H132)</f>
        <v>15.63</v>
      </c>
      <c r="I133" s="37"/>
      <c r="J133" s="49"/>
      <c r="K133" s="29"/>
      <c r="L133" s="30"/>
      <c r="M133" s="30"/>
      <c r="N133" s="30"/>
      <c r="O133" s="30"/>
      <c r="P133" s="30"/>
      <c r="Q133" s="30"/>
      <c r="R133" s="30"/>
    </row>
    <row r="134" spans="1:18" s="31" customFormat="1">
      <c r="A134" s="63"/>
      <c r="B134" s="64"/>
      <c r="C134" s="65"/>
      <c r="D134" s="50"/>
      <c r="E134" s="50"/>
      <c r="F134" s="50"/>
      <c r="G134" s="50"/>
      <c r="H134" s="49"/>
      <c r="I134" s="37"/>
      <c r="J134" s="49"/>
      <c r="K134" s="34"/>
      <c r="L134" s="38"/>
      <c r="M134" s="30"/>
      <c r="N134" s="30"/>
      <c r="O134" s="30"/>
      <c r="P134" s="30"/>
      <c r="Q134" s="30"/>
      <c r="R134" s="30"/>
    </row>
    <row r="135" spans="1:18" s="86" customFormat="1">
      <c r="A135" s="81" t="s">
        <v>30</v>
      </c>
      <c r="B135" s="87" t="s">
        <v>227</v>
      </c>
      <c r="C135" s="82"/>
      <c r="D135" s="83"/>
      <c r="E135" s="83"/>
      <c r="F135" s="83"/>
      <c r="G135" s="83"/>
      <c r="H135" s="83"/>
      <c r="I135" s="234" t="str">
        <f>A135</f>
        <v>3.2</v>
      </c>
      <c r="J135" s="83"/>
      <c r="K135" s="84"/>
      <c r="L135" s="84"/>
      <c r="M135" s="85"/>
      <c r="N135" s="85"/>
      <c r="O135" s="85"/>
      <c r="P135" s="85"/>
      <c r="Q135" s="85"/>
      <c r="R135" s="85"/>
    </row>
    <row r="136" spans="1:18" s="31" customFormat="1">
      <c r="A136" s="71"/>
      <c r="B136" s="72"/>
      <c r="C136" s="73"/>
      <c r="D136" s="50"/>
      <c r="E136" s="74"/>
      <c r="F136" s="74"/>
      <c r="G136" s="74"/>
      <c r="H136" s="74"/>
      <c r="I136" s="230"/>
      <c r="J136" s="75"/>
      <c r="K136" s="29"/>
      <c r="L136" s="76"/>
      <c r="M136" s="76"/>
      <c r="N136" s="76"/>
      <c r="O136" s="76"/>
      <c r="P136" s="76"/>
      <c r="Q136" s="76"/>
      <c r="R136" s="76"/>
    </row>
    <row r="137" spans="1:18" s="249" customFormat="1" ht="31.2">
      <c r="A137" s="243" t="s">
        <v>228</v>
      </c>
      <c r="B137" s="244" t="s">
        <v>649</v>
      </c>
      <c r="C137" s="243" t="s">
        <v>18</v>
      </c>
      <c r="D137" s="245"/>
      <c r="E137" s="250"/>
      <c r="F137" s="245"/>
      <c r="G137" s="245"/>
      <c r="H137" s="245"/>
      <c r="I137" s="246"/>
      <c r="J137" s="245"/>
      <c r="K137" s="247"/>
      <c r="L137" s="248"/>
      <c r="M137" s="248"/>
      <c r="N137" s="248"/>
      <c r="O137" s="248"/>
      <c r="P137" s="248"/>
      <c r="Q137" s="248"/>
      <c r="R137" s="248"/>
    </row>
    <row r="138" spans="1:18" s="31" customFormat="1">
      <c r="A138" s="71"/>
      <c r="B138" s="70" t="s">
        <v>217</v>
      </c>
      <c r="C138" s="65"/>
      <c r="D138" s="50">
        <v>2.58</v>
      </c>
      <c r="E138" s="50"/>
      <c r="F138" s="50"/>
      <c r="G138" s="50"/>
      <c r="H138" s="50">
        <f>ROUND(PRODUCT(D138:G138),2)</f>
        <v>2.58</v>
      </c>
      <c r="I138" s="231"/>
      <c r="J138" s="75"/>
      <c r="K138" s="29"/>
      <c r="L138" s="79"/>
      <c r="M138" s="79"/>
      <c r="N138" s="79"/>
      <c r="O138" s="79"/>
      <c r="P138" s="79"/>
      <c r="Q138" s="79"/>
      <c r="R138" s="79"/>
    </row>
    <row r="139" spans="1:18" s="31" customFormat="1">
      <c r="A139" s="71"/>
      <c r="B139" s="72"/>
      <c r="C139" s="73"/>
      <c r="D139" s="50"/>
      <c r="E139" s="74"/>
      <c r="F139" s="74"/>
      <c r="G139" s="74"/>
      <c r="H139" s="74"/>
      <c r="I139" s="230"/>
      <c r="J139" s="75"/>
      <c r="K139" s="29"/>
      <c r="L139" s="76"/>
      <c r="M139" s="76"/>
      <c r="N139" s="76"/>
      <c r="O139" s="76"/>
      <c r="P139" s="76"/>
      <c r="Q139" s="76"/>
      <c r="R139" s="76"/>
    </row>
    <row r="140" spans="1:18" s="31" customFormat="1">
      <c r="A140" s="47"/>
      <c r="B140" s="64" t="str">
        <f>"Total item "&amp;A137</f>
        <v>Total item 3.2.1</v>
      </c>
      <c r="C140" s="65"/>
      <c r="D140" s="50"/>
      <c r="E140" s="50"/>
      <c r="F140" s="50"/>
      <c r="G140" s="50"/>
      <c r="H140" s="245">
        <f>SUM(H138:H139)</f>
        <v>2.58</v>
      </c>
      <c r="I140" s="37"/>
      <c r="J140" s="49"/>
      <c r="K140" s="29"/>
      <c r="L140" s="30"/>
      <c r="M140" s="30"/>
      <c r="N140" s="30"/>
      <c r="O140" s="30"/>
      <c r="P140" s="30"/>
      <c r="Q140" s="30"/>
      <c r="R140" s="30"/>
    </row>
    <row r="141" spans="1:18" s="31" customFormat="1">
      <c r="A141" s="63"/>
      <c r="B141" s="64"/>
      <c r="C141" s="65"/>
      <c r="D141" s="50"/>
      <c r="E141" s="50"/>
      <c r="F141" s="50"/>
      <c r="G141" s="50"/>
      <c r="H141" s="49"/>
      <c r="I141" s="37"/>
      <c r="J141" s="49"/>
      <c r="K141" s="34"/>
      <c r="L141" s="38"/>
      <c r="M141" s="30"/>
      <c r="N141" s="30"/>
      <c r="O141" s="30"/>
      <c r="P141" s="30"/>
      <c r="Q141" s="30"/>
      <c r="R141" s="30"/>
    </row>
    <row r="142" spans="1:18" s="249" customFormat="1" ht="31.2">
      <c r="A142" s="243" t="s">
        <v>229</v>
      </c>
      <c r="B142" s="244" t="s">
        <v>853</v>
      </c>
      <c r="C142" s="243" t="s">
        <v>14</v>
      </c>
      <c r="D142" s="245"/>
      <c r="E142" s="250"/>
      <c r="F142" s="245"/>
      <c r="G142" s="245"/>
      <c r="H142" s="245"/>
      <c r="I142" s="246"/>
      <c r="J142" s="245"/>
      <c r="K142" s="247"/>
      <c r="L142" s="248"/>
      <c r="M142" s="248"/>
      <c r="N142" s="248"/>
      <c r="O142" s="248"/>
      <c r="P142" s="248"/>
      <c r="Q142" s="248"/>
      <c r="R142" s="248"/>
    </row>
    <row r="143" spans="1:18" s="31" customFormat="1">
      <c r="A143" s="47"/>
      <c r="B143" s="80" t="s">
        <v>264</v>
      </c>
      <c r="C143" s="65"/>
      <c r="D143" s="50">
        <v>139.57</v>
      </c>
      <c r="E143" s="50"/>
      <c r="F143" s="50"/>
      <c r="G143" s="50"/>
      <c r="H143" s="50">
        <f>ROUND(PRODUCT(D143:G143),2)</f>
        <v>139.57</v>
      </c>
      <c r="I143" s="232"/>
      <c r="J143" s="49"/>
      <c r="K143" s="29"/>
      <c r="L143" s="77"/>
      <c r="M143" s="77"/>
      <c r="N143" s="77"/>
      <c r="O143" s="77"/>
      <c r="P143" s="77"/>
      <c r="Q143" s="77"/>
      <c r="R143" s="77"/>
    </row>
    <row r="144" spans="1:18" s="31" customFormat="1">
      <c r="A144" s="47"/>
      <c r="B144" s="70"/>
      <c r="C144" s="65"/>
      <c r="D144" s="50"/>
      <c r="E144" s="50"/>
      <c r="F144" s="50"/>
      <c r="G144" s="50"/>
      <c r="H144" s="50"/>
      <c r="I144" s="232"/>
      <c r="J144" s="49"/>
      <c r="K144" s="29"/>
      <c r="L144" s="77"/>
      <c r="M144" s="77"/>
      <c r="N144" s="77"/>
      <c r="O144" s="77"/>
      <c r="P144" s="77"/>
      <c r="Q144" s="77"/>
      <c r="R144" s="77"/>
    </row>
    <row r="145" spans="1:18" s="31" customFormat="1">
      <c r="A145" s="47"/>
      <c r="B145" s="64" t="str">
        <f>"Total item "&amp;A142</f>
        <v>Total item 3.2.2</v>
      </c>
      <c r="C145" s="65"/>
      <c r="D145" s="50"/>
      <c r="E145" s="50"/>
      <c r="F145" s="50"/>
      <c r="G145" s="50"/>
      <c r="H145" s="245">
        <f>SUM(H143:H144)</f>
        <v>139.57</v>
      </c>
      <c r="I145" s="37"/>
      <c r="J145" s="49"/>
      <c r="K145" s="29"/>
      <c r="L145" s="30"/>
      <c r="M145" s="30"/>
      <c r="N145" s="30"/>
      <c r="O145" s="30"/>
      <c r="P145" s="30"/>
      <c r="Q145" s="30"/>
      <c r="R145" s="30"/>
    </row>
    <row r="146" spans="1:18" s="31" customFormat="1">
      <c r="A146" s="63"/>
      <c r="B146" s="64"/>
      <c r="C146" s="65"/>
      <c r="D146" s="50"/>
      <c r="E146" s="50"/>
      <c r="F146" s="50"/>
      <c r="G146" s="50"/>
      <c r="H146" s="49"/>
      <c r="I146" s="37"/>
      <c r="J146" s="49"/>
      <c r="K146" s="34"/>
      <c r="L146" s="38"/>
      <c r="M146" s="30"/>
      <c r="N146" s="30"/>
      <c r="O146" s="30"/>
      <c r="P146" s="30"/>
      <c r="Q146" s="30"/>
      <c r="R146" s="30"/>
    </row>
    <row r="147" spans="1:18" s="249" customFormat="1" ht="46.8">
      <c r="A147" s="243" t="s">
        <v>230</v>
      </c>
      <c r="B147" s="244" t="s">
        <v>813</v>
      </c>
      <c r="C147" s="243" t="s">
        <v>34</v>
      </c>
      <c r="D147" s="245"/>
      <c r="E147" s="250"/>
      <c r="F147" s="245"/>
      <c r="G147" s="245"/>
      <c r="H147" s="245"/>
      <c r="I147" s="251"/>
      <c r="J147" s="252"/>
      <c r="K147" s="255"/>
      <c r="L147" s="256"/>
      <c r="M147" s="254"/>
      <c r="N147" s="254"/>
      <c r="O147" s="254"/>
      <c r="P147" s="254"/>
      <c r="Q147" s="254"/>
      <c r="R147" s="254"/>
    </row>
    <row r="148" spans="1:18" s="196" customFormat="1">
      <c r="A148" s="192"/>
      <c r="B148" s="64" t="s">
        <v>855</v>
      </c>
      <c r="C148" s="47"/>
      <c r="D148" s="49" t="s">
        <v>854</v>
      </c>
      <c r="E148" s="193"/>
      <c r="F148" s="219" t="s">
        <v>856</v>
      </c>
      <c r="G148" s="181"/>
      <c r="H148" s="181"/>
      <c r="I148" s="235"/>
      <c r="J148" s="197"/>
      <c r="K148" s="200"/>
      <c r="L148" s="201"/>
      <c r="M148" s="199"/>
      <c r="N148" s="199"/>
      <c r="O148" s="199"/>
      <c r="P148" s="199"/>
      <c r="Q148" s="199"/>
      <c r="R148" s="199"/>
    </row>
    <row r="149" spans="1:18" s="31" customFormat="1">
      <c r="A149" s="71"/>
      <c r="B149" s="70" t="s">
        <v>651</v>
      </c>
      <c r="C149" s="65"/>
      <c r="D149" s="50">
        <v>0.3</v>
      </c>
      <c r="E149" s="50"/>
      <c r="F149" s="50">
        <f>1/1.1</f>
        <v>0.90909090909090906</v>
      </c>
      <c r="G149" s="50"/>
      <c r="H149" s="50">
        <f>ROUND(PRODUCT(D149:G149),2)</f>
        <v>0.27</v>
      </c>
      <c r="I149" s="37"/>
      <c r="J149" s="49"/>
      <c r="K149" s="34"/>
      <c r="L149" s="38"/>
      <c r="M149" s="30"/>
      <c r="N149" s="30"/>
      <c r="O149" s="30"/>
      <c r="P149" s="30"/>
      <c r="Q149" s="30"/>
      <c r="R149" s="30"/>
    </row>
    <row r="150" spans="1:18" s="31" customFormat="1">
      <c r="A150" s="47"/>
      <c r="B150" s="70"/>
      <c r="C150" s="65"/>
      <c r="D150" s="50"/>
      <c r="E150" s="50"/>
      <c r="F150" s="50"/>
      <c r="G150" s="50"/>
      <c r="H150" s="50">
        <f>ROUND(PRODUCT(D150:G150),2)</f>
        <v>0</v>
      </c>
      <c r="I150" s="37"/>
      <c r="J150" s="49"/>
      <c r="K150" s="34"/>
      <c r="L150" s="38"/>
      <c r="M150" s="30"/>
      <c r="N150" s="30"/>
      <c r="O150" s="30"/>
      <c r="P150" s="30"/>
      <c r="Q150" s="30"/>
      <c r="R150" s="30"/>
    </row>
    <row r="151" spans="1:18" s="31" customFormat="1">
      <c r="A151" s="47"/>
      <c r="B151" s="64" t="str">
        <f>"Total item "&amp;A147</f>
        <v>Total item 3.2.3</v>
      </c>
      <c r="C151" s="65"/>
      <c r="D151" s="50"/>
      <c r="E151" s="50"/>
      <c r="F151" s="50"/>
      <c r="G151" s="50"/>
      <c r="H151" s="245">
        <f>SUM(H149:H150)</f>
        <v>0.27</v>
      </c>
      <c r="I151" s="37"/>
      <c r="J151" s="49"/>
      <c r="K151" s="34"/>
      <c r="L151" s="38"/>
      <c r="M151" s="30"/>
      <c r="N151" s="30"/>
      <c r="O151" s="30"/>
      <c r="P151" s="30"/>
      <c r="Q151" s="30"/>
      <c r="R151" s="30"/>
    </row>
    <row r="152" spans="1:18" s="31" customFormat="1">
      <c r="A152" s="63"/>
      <c r="B152" s="64"/>
      <c r="C152" s="65"/>
      <c r="D152" s="50"/>
      <c r="E152" s="50"/>
      <c r="F152" s="50"/>
      <c r="G152" s="50"/>
      <c r="H152" s="49"/>
      <c r="I152" s="37"/>
      <c r="J152" s="49"/>
      <c r="K152" s="34"/>
      <c r="L152" s="38"/>
      <c r="M152" s="30"/>
      <c r="N152" s="30"/>
      <c r="O152" s="30"/>
      <c r="P152" s="30"/>
      <c r="Q152" s="30"/>
      <c r="R152" s="30"/>
    </row>
    <row r="153" spans="1:18" s="249" customFormat="1" ht="46.8">
      <c r="A153" s="243" t="s">
        <v>231</v>
      </c>
      <c r="B153" s="244" t="s">
        <v>814</v>
      </c>
      <c r="C153" s="243" t="s">
        <v>34</v>
      </c>
      <c r="D153" s="245"/>
      <c r="E153" s="250"/>
      <c r="F153" s="245"/>
      <c r="G153" s="245"/>
      <c r="H153" s="245"/>
      <c r="I153" s="246"/>
      <c r="J153" s="245"/>
      <c r="K153" s="247"/>
      <c r="L153" s="248"/>
      <c r="M153" s="248"/>
      <c r="N153" s="248"/>
      <c r="O153" s="248"/>
      <c r="P153" s="248"/>
      <c r="Q153" s="248"/>
      <c r="R153" s="248"/>
    </row>
    <row r="154" spans="1:18" s="196" customFormat="1">
      <c r="A154" s="192"/>
      <c r="B154" s="64" t="s">
        <v>855</v>
      </c>
      <c r="C154" s="47"/>
      <c r="D154" s="49" t="s">
        <v>854</v>
      </c>
      <c r="E154" s="193"/>
      <c r="F154" s="219" t="s">
        <v>856</v>
      </c>
      <c r="G154" s="181"/>
      <c r="H154" s="181"/>
      <c r="I154" s="236"/>
      <c r="J154" s="181"/>
      <c r="K154" s="194"/>
      <c r="L154" s="195"/>
      <c r="M154" s="195"/>
      <c r="N154" s="195"/>
      <c r="O154" s="195"/>
      <c r="P154" s="195"/>
      <c r="Q154" s="195"/>
      <c r="R154" s="195"/>
    </row>
    <row r="155" spans="1:18" s="31" customFormat="1">
      <c r="A155" s="71"/>
      <c r="B155" s="70" t="s">
        <v>220</v>
      </c>
      <c r="C155" s="65"/>
      <c r="D155" s="50">
        <v>215.4</v>
      </c>
      <c r="E155" s="50"/>
      <c r="F155" s="50">
        <f>1/1.1</f>
        <v>0.90909090909090906</v>
      </c>
      <c r="G155" s="50"/>
      <c r="H155" s="50">
        <f>ROUND(PRODUCT(D155:G155),2)</f>
        <v>195.82</v>
      </c>
      <c r="I155" s="231"/>
      <c r="J155" s="75"/>
      <c r="K155" s="29"/>
      <c r="L155" s="79"/>
      <c r="M155" s="79"/>
      <c r="N155" s="79"/>
      <c r="O155" s="79"/>
      <c r="P155" s="79"/>
      <c r="Q155" s="79"/>
      <c r="R155" s="79"/>
    </row>
    <row r="156" spans="1:18" s="31" customFormat="1">
      <c r="A156" s="47"/>
      <c r="B156" s="70"/>
      <c r="C156" s="65"/>
      <c r="D156" s="50"/>
      <c r="E156" s="50"/>
      <c r="F156" s="50"/>
      <c r="G156" s="50"/>
      <c r="H156" s="50"/>
      <c r="I156" s="37"/>
      <c r="J156" s="49"/>
      <c r="K156" s="29"/>
      <c r="L156" s="30"/>
      <c r="M156" s="30"/>
      <c r="N156" s="30"/>
      <c r="O156" s="30"/>
      <c r="P156" s="30"/>
      <c r="Q156" s="30"/>
      <c r="R156" s="30"/>
    </row>
    <row r="157" spans="1:18" s="31" customFormat="1">
      <c r="A157" s="47"/>
      <c r="B157" s="64" t="str">
        <f>"Total item "&amp;A153</f>
        <v>Total item 3.2.4</v>
      </c>
      <c r="C157" s="65"/>
      <c r="D157" s="50"/>
      <c r="E157" s="50"/>
      <c r="F157" s="50"/>
      <c r="G157" s="50"/>
      <c r="H157" s="245">
        <f>SUM(H155:H156)</f>
        <v>195.82</v>
      </c>
      <c r="I157" s="37"/>
      <c r="J157" s="49"/>
      <c r="K157" s="29"/>
      <c r="L157" s="30"/>
      <c r="M157" s="30"/>
      <c r="N157" s="30"/>
      <c r="O157" s="30"/>
      <c r="P157" s="30"/>
      <c r="Q157" s="30"/>
      <c r="R157" s="30"/>
    </row>
    <row r="158" spans="1:18" s="31" customFormat="1">
      <c r="A158" s="63"/>
      <c r="B158" s="64"/>
      <c r="C158" s="65"/>
      <c r="D158" s="50"/>
      <c r="E158" s="50"/>
      <c r="F158" s="50"/>
      <c r="G158" s="50"/>
      <c r="H158" s="49"/>
      <c r="I158" s="37"/>
      <c r="J158" s="49"/>
      <c r="K158" s="34"/>
      <c r="L158" s="38"/>
      <c r="M158" s="30"/>
      <c r="N158" s="30"/>
      <c r="O158" s="30"/>
      <c r="P158" s="30"/>
      <c r="Q158" s="30"/>
      <c r="R158" s="30"/>
    </row>
    <row r="159" spans="1:18" s="249" customFormat="1" ht="46.8">
      <c r="A159" s="243" t="s">
        <v>232</v>
      </c>
      <c r="B159" s="244" t="s">
        <v>815</v>
      </c>
      <c r="C159" s="243" t="s">
        <v>34</v>
      </c>
      <c r="D159" s="245"/>
      <c r="E159" s="250"/>
      <c r="F159" s="245"/>
      <c r="G159" s="245"/>
      <c r="H159" s="245"/>
      <c r="I159" s="251"/>
      <c r="J159" s="252"/>
      <c r="K159" s="255"/>
      <c r="L159" s="256"/>
      <c r="M159" s="254"/>
      <c r="N159" s="254"/>
      <c r="O159" s="254"/>
      <c r="P159" s="254"/>
      <c r="Q159" s="254"/>
      <c r="R159" s="254"/>
    </row>
    <row r="160" spans="1:18" s="196" customFormat="1">
      <c r="A160" s="192"/>
      <c r="B160" s="64" t="s">
        <v>855</v>
      </c>
      <c r="C160" s="47"/>
      <c r="D160" s="49" t="s">
        <v>854</v>
      </c>
      <c r="E160" s="193"/>
      <c r="F160" s="219" t="s">
        <v>856</v>
      </c>
      <c r="G160" s="181"/>
      <c r="H160" s="181"/>
      <c r="I160" s="235"/>
      <c r="J160" s="197"/>
      <c r="K160" s="200"/>
      <c r="L160" s="201"/>
      <c r="M160" s="199"/>
      <c r="N160" s="199"/>
      <c r="O160" s="199"/>
      <c r="P160" s="199"/>
      <c r="Q160" s="199"/>
      <c r="R160" s="199"/>
    </row>
    <row r="161" spans="1:18" s="31" customFormat="1">
      <c r="A161" s="71"/>
      <c r="B161" s="70" t="s">
        <v>222</v>
      </c>
      <c r="C161" s="65"/>
      <c r="D161" s="50">
        <v>151.80000000000001</v>
      </c>
      <c r="E161" s="50"/>
      <c r="F161" s="50">
        <f>1/1.1</f>
        <v>0.90909090909090906</v>
      </c>
      <c r="G161" s="50"/>
      <c r="H161" s="50">
        <f>ROUND(PRODUCT(D161:G161),2)</f>
        <v>138</v>
      </c>
      <c r="I161" s="37"/>
      <c r="J161" s="49"/>
      <c r="K161" s="34"/>
      <c r="L161" s="38"/>
      <c r="M161" s="30"/>
      <c r="N161" s="30"/>
      <c r="O161" s="30"/>
      <c r="P161" s="30"/>
      <c r="Q161" s="30"/>
      <c r="R161" s="30"/>
    </row>
    <row r="162" spans="1:18" s="31" customFormat="1">
      <c r="A162" s="47"/>
      <c r="B162" s="70"/>
      <c r="C162" s="65"/>
      <c r="D162" s="50"/>
      <c r="E162" s="50"/>
      <c r="F162" s="50"/>
      <c r="G162" s="50"/>
      <c r="H162" s="50"/>
      <c r="I162" s="37"/>
      <c r="J162" s="49"/>
      <c r="K162" s="34"/>
      <c r="L162" s="38"/>
      <c r="M162" s="30"/>
      <c r="N162" s="30"/>
      <c r="O162" s="30"/>
      <c r="P162" s="30"/>
      <c r="Q162" s="30"/>
      <c r="R162" s="30"/>
    </row>
    <row r="163" spans="1:18" s="31" customFormat="1">
      <c r="A163" s="47"/>
      <c r="B163" s="64" t="str">
        <f>"Total item "&amp;A159</f>
        <v>Total item 3.2.5</v>
      </c>
      <c r="C163" s="65"/>
      <c r="D163" s="50"/>
      <c r="E163" s="50"/>
      <c r="F163" s="50"/>
      <c r="G163" s="50"/>
      <c r="H163" s="245">
        <f>SUM(H161:H162)</f>
        <v>138</v>
      </c>
      <c r="I163" s="37"/>
      <c r="J163" s="49"/>
      <c r="K163" s="34"/>
      <c r="L163" s="38"/>
      <c r="M163" s="30"/>
      <c r="N163" s="30"/>
      <c r="O163" s="30"/>
      <c r="P163" s="30"/>
      <c r="Q163" s="30"/>
      <c r="R163" s="30"/>
    </row>
    <row r="164" spans="1:18" s="31" customFormat="1">
      <c r="A164" s="63"/>
      <c r="B164" s="64"/>
      <c r="C164" s="65"/>
      <c r="D164" s="50"/>
      <c r="E164" s="50"/>
      <c r="F164" s="50"/>
      <c r="G164" s="50"/>
      <c r="H164" s="49"/>
      <c r="I164" s="37"/>
      <c r="J164" s="49"/>
      <c r="K164" s="34"/>
      <c r="L164" s="38"/>
      <c r="M164" s="30"/>
      <c r="N164" s="30"/>
      <c r="O164" s="30"/>
      <c r="P164" s="30"/>
      <c r="Q164" s="30"/>
      <c r="R164" s="30"/>
    </row>
    <row r="165" spans="1:18" s="249" customFormat="1" ht="46.8">
      <c r="A165" s="243" t="s">
        <v>654</v>
      </c>
      <c r="B165" s="244" t="s">
        <v>816</v>
      </c>
      <c r="C165" s="243" t="s">
        <v>34</v>
      </c>
      <c r="D165" s="245"/>
      <c r="E165" s="250"/>
      <c r="F165" s="245"/>
      <c r="G165" s="245"/>
      <c r="H165" s="245"/>
      <c r="I165" s="251"/>
      <c r="J165" s="252"/>
      <c r="K165" s="255"/>
      <c r="L165" s="256"/>
      <c r="M165" s="254"/>
      <c r="N165" s="254"/>
      <c r="O165" s="254"/>
      <c r="P165" s="254"/>
      <c r="Q165" s="254"/>
      <c r="R165" s="254"/>
    </row>
    <row r="166" spans="1:18" s="196" customFormat="1">
      <c r="A166" s="192"/>
      <c r="B166" s="64" t="s">
        <v>855</v>
      </c>
      <c r="C166" s="47"/>
      <c r="D166" s="49" t="s">
        <v>854</v>
      </c>
      <c r="E166" s="193"/>
      <c r="F166" s="219" t="s">
        <v>856</v>
      </c>
      <c r="G166" s="181"/>
      <c r="H166" s="181"/>
      <c r="I166" s="235"/>
      <c r="J166" s="197"/>
      <c r="K166" s="200"/>
      <c r="L166" s="201"/>
      <c r="M166" s="199"/>
      <c r="N166" s="199"/>
      <c r="O166" s="199"/>
      <c r="P166" s="199"/>
      <c r="Q166" s="199"/>
      <c r="R166" s="199"/>
    </row>
    <row r="167" spans="1:18" s="31" customFormat="1">
      <c r="A167" s="71"/>
      <c r="B167" s="70" t="s">
        <v>653</v>
      </c>
      <c r="C167" s="65"/>
      <c r="D167" s="50">
        <v>29.6</v>
      </c>
      <c r="E167" s="50"/>
      <c r="F167" s="50">
        <f>1/1.1</f>
        <v>0.90909090909090906</v>
      </c>
      <c r="G167" s="50"/>
      <c r="H167" s="50">
        <f>ROUND(PRODUCT(D167:G167),2)</f>
        <v>26.91</v>
      </c>
      <c r="I167" s="37"/>
      <c r="J167" s="49"/>
      <c r="K167" s="34"/>
      <c r="L167" s="38"/>
      <c r="M167" s="30"/>
      <c r="N167" s="30"/>
      <c r="O167" s="30"/>
      <c r="P167" s="30"/>
      <c r="Q167" s="30"/>
      <c r="R167" s="30"/>
    </row>
    <row r="168" spans="1:18" s="31" customFormat="1">
      <c r="A168" s="47"/>
      <c r="B168" s="70"/>
      <c r="C168" s="65"/>
      <c r="D168" s="50"/>
      <c r="E168" s="50"/>
      <c r="F168" s="50"/>
      <c r="G168" s="50"/>
      <c r="H168" s="50"/>
      <c r="I168" s="37"/>
      <c r="J168" s="49"/>
      <c r="K168" s="34"/>
      <c r="L168" s="38"/>
      <c r="M168" s="30"/>
      <c r="N168" s="30"/>
      <c r="O168" s="30"/>
      <c r="P168" s="30"/>
      <c r="Q168" s="30"/>
      <c r="R168" s="30"/>
    </row>
    <row r="169" spans="1:18" s="31" customFormat="1">
      <c r="A169" s="47"/>
      <c r="B169" s="64" t="str">
        <f>"Total item "&amp;A165</f>
        <v>Total item 3.2.6</v>
      </c>
      <c r="C169" s="65"/>
      <c r="D169" s="50"/>
      <c r="E169" s="50"/>
      <c r="F169" s="50"/>
      <c r="G169" s="50"/>
      <c r="H169" s="245">
        <f>SUM(H167:H168)</f>
        <v>26.91</v>
      </c>
      <c r="I169" s="37"/>
      <c r="J169" s="49"/>
      <c r="K169" s="34"/>
      <c r="L169" s="38"/>
      <c r="M169" s="30"/>
      <c r="N169" s="30"/>
      <c r="O169" s="30"/>
      <c r="P169" s="30"/>
      <c r="Q169" s="30"/>
      <c r="R169" s="30"/>
    </row>
    <row r="170" spans="1:18" s="31" customFormat="1">
      <c r="A170" s="63"/>
      <c r="B170" s="64"/>
      <c r="C170" s="65"/>
      <c r="D170" s="50"/>
      <c r="E170" s="50"/>
      <c r="F170" s="50"/>
      <c r="G170" s="50"/>
      <c r="H170" s="49"/>
      <c r="I170" s="37"/>
      <c r="J170" s="49"/>
      <c r="K170" s="34"/>
      <c r="L170" s="38"/>
      <c r="M170" s="30"/>
      <c r="N170" s="30"/>
      <c r="O170" s="30"/>
      <c r="P170" s="30"/>
      <c r="Q170" s="30"/>
      <c r="R170" s="30"/>
    </row>
    <row r="171" spans="1:18" s="249" customFormat="1" ht="46.8">
      <c r="A171" s="243" t="s">
        <v>655</v>
      </c>
      <c r="B171" s="244" t="s">
        <v>817</v>
      </c>
      <c r="C171" s="243" t="s">
        <v>34</v>
      </c>
      <c r="D171" s="245"/>
      <c r="E171" s="250"/>
      <c r="F171" s="245"/>
      <c r="G171" s="245"/>
      <c r="H171" s="245"/>
      <c r="I171" s="251"/>
      <c r="J171" s="252"/>
      <c r="K171" s="255"/>
      <c r="L171" s="256"/>
      <c r="M171" s="254"/>
      <c r="N171" s="254"/>
      <c r="O171" s="254"/>
      <c r="P171" s="254"/>
      <c r="Q171" s="254"/>
      <c r="R171" s="254"/>
    </row>
    <row r="172" spans="1:18" s="31" customFormat="1">
      <c r="A172" s="192"/>
      <c r="B172" s="64" t="s">
        <v>855</v>
      </c>
      <c r="C172" s="47"/>
      <c r="D172" s="49" t="s">
        <v>854</v>
      </c>
      <c r="E172" s="193"/>
      <c r="F172" s="219" t="s">
        <v>856</v>
      </c>
      <c r="G172" s="181"/>
      <c r="H172" s="181"/>
      <c r="I172" s="37"/>
      <c r="J172" s="49"/>
      <c r="K172" s="34"/>
      <c r="L172" s="38"/>
      <c r="M172" s="30"/>
      <c r="N172" s="30"/>
      <c r="O172" s="30"/>
      <c r="P172" s="30"/>
      <c r="Q172" s="30"/>
      <c r="R172" s="30"/>
    </row>
    <row r="173" spans="1:18" s="31" customFormat="1">
      <c r="A173" s="71"/>
      <c r="B173" s="70" t="s">
        <v>804</v>
      </c>
      <c r="C173" s="65"/>
      <c r="D173" s="50">
        <v>31.5</v>
      </c>
      <c r="E173" s="50"/>
      <c r="F173" s="50">
        <f>1/1.1</f>
        <v>0.90909090909090906</v>
      </c>
      <c r="G173" s="50"/>
      <c r="H173" s="50">
        <f>ROUND(PRODUCT(D173:G173),2)</f>
        <v>28.64</v>
      </c>
      <c r="I173" s="37"/>
      <c r="J173" s="49"/>
      <c r="K173" s="34"/>
      <c r="L173" s="38"/>
      <c r="M173" s="30"/>
      <c r="N173" s="30"/>
      <c r="O173" s="30"/>
      <c r="P173" s="30"/>
      <c r="Q173" s="30"/>
      <c r="R173" s="30"/>
    </row>
    <row r="174" spans="1:18" s="31" customFormat="1">
      <c r="A174" s="47"/>
      <c r="B174" s="70"/>
      <c r="C174" s="65"/>
      <c r="D174" s="50"/>
      <c r="E174" s="50"/>
      <c r="F174" s="50"/>
      <c r="G174" s="50"/>
      <c r="H174" s="50"/>
      <c r="I174" s="37"/>
      <c r="J174" s="49"/>
      <c r="K174" s="34"/>
      <c r="L174" s="38"/>
      <c r="M174" s="30"/>
      <c r="N174" s="30"/>
      <c r="O174" s="30"/>
      <c r="P174" s="30"/>
      <c r="Q174" s="30"/>
      <c r="R174" s="30"/>
    </row>
    <row r="175" spans="1:18" s="31" customFormat="1">
      <c r="A175" s="47"/>
      <c r="B175" s="64" t="str">
        <f>"Total item "&amp;A171</f>
        <v>Total item 3.2.7</v>
      </c>
      <c r="C175" s="65"/>
      <c r="D175" s="50"/>
      <c r="E175" s="50"/>
      <c r="F175" s="50"/>
      <c r="G175" s="50"/>
      <c r="H175" s="245">
        <f>SUM(H173:H174)</f>
        <v>28.64</v>
      </c>
      <c r="I175" s="37"/>
      <c r="J175" s="49"/>
      <c r="K175" s="34"/>
      <c r="L175" s="38"/>
      <c r="M175" s="30"/>
      <c r="N175" s="30"/>
      <c r="O175" s="30"/>
      <c r="P175" s="30"/>
      <c r="Q175" s="30"/>
      <c r="R175" s="30"/>
    </row>
    <row r="176" spans="1:18" s="31" customFormat="1">
      <c r="A176" s="63"/>
      <c r="B176" s="64"/>
      <c r="C176" s="65"/>
      <c r="D176" s="50"/>
      <c r="E176" s="50"/>
      <c r="F176" s="50"/>
      <c r="G176" s="50"/>
      <c r="H176" s="49"/>
      <c r="I176" s="37"/>
      <c r="J176" s="49"/>
      <c r="K176" s="34"/>
      <c r="L176" s="38"/>
      <c r="M176" s="30"/>
      <c r="N176" s="30"/>
      <c r="O176" s="30"/>
      <c r="P176" s="30"/>
      <c r="Q176" s="30"/>
      <c r="R176" s="30"/>
    </row>
    <row r="177" spans="1:18" s="249" customFormat="1" ht="46.8">
      <c r="A177" s="243" t="s">
        <v>656</v>
      </c>
      <c r="B177" s="244" t="s">
        <v>812</v>
      </c>
      <c r="C177" s="243" t="s">
        <v>34</v>
      </c>
      <c r="D177" s="245"/>
      <c r="E177" s="250"/>
      <c r="F177" s="245"/>
      <c r="G177" s="245"/>
      <c r="H177" s="245"/>
      <c r="I177" s="246"/>
      <c r="J177" s="245"/>
      <c r="K177" s="247"/>
      <c r="L177" s="248"/>
      <c r="M177" s="248"/>
      <c r="N177" s="248"/>
      <c r="O177" s="248"/>
      <c r="P177" s="248"/>
      <c r="Q177" s="248"/>
      <c r="R177" s="248"/>
    </row>
    <row r="178" spans="1:18" s="196" customFormat="1">
      <c r="A178" s="192"/>
      <c r="B178" s="64" t="s">
        <v>855</v>
      </c>
      <c r="C178" s="47"/>
      <c r="D178" s="49" t="s">
        <v>854</v>
      </c>
      <c r="E178" s="193"/>
      <c r="F178" s="219" t="s">
        <v>856</v>
      </c>
      <c r="G178" s="181"/>
      <c r="H178" s="181"/>
      <c r="I178" s="236"/>
      <c r="J178" s="181"/>
      <c r="K178" s="194"/>
      <c r="L178" s="195"/>
      <c r="M178" s="195"/>
      <c r="N178" s="195"/>
      <c r="O178" s="195"/>
      <c r="P178" s="195"/>
      <c r="Q178" s="195"/>
      <c r="R178" s="195"/>
    </row>
    <row r="179" spans="1:18" s="31" customFormat="1">
      <c r="A179" s="71"/>
      <c r="B179" s="70" t="s">
        <v>225</v>
      </c>
      <c r="C179" s="65"/>
      <c r="D179" s="50">
        <v>151.5</v>
      </c>
      <c r="E179" s="50"/>
      <c r="F179" s="50">
        <f>1/1.1</f>
        <v>0.90909090909090906</v>
      </c>
      <c r="G179" s="50"/>
      <c r="H179" s="50">
        <f>ROUND(PRODUCT(D179:G179),2)</f>
        <v>137.72999999999999</v>
      </c>
      <c r="I179" s="231"/>
      <c r="J179" s="75"/>
      <c r="K179" s="29"/>
      <c r="L179" s="79"/>
      <c r="M179" s="79"/>
      <c r="N179" s="79"/>
      <c r="O179" s="79"/>
      <c r="P179" s="79"/>
      <c r="Q179" s="79"/>
      <c r="R179" s="79"/>
    </row>
    <row r="180" spans="1:18" s="31" customFormat="1">
      <c r="A180" s="47"/>
      <c r="B180" s="70"/>
      <c r="C180" s="65"/>
      <c r="D180" s="50"/>
      <c r="E180" s="50"/>
      <c r="F180" s="50"/>
      <c r="G180" s="50"/>
      <c r="H180" s="50"/>
      <c r="I180" s="37"/>
      <c r="J180" s="49"/>
      <c r="K180" s="29"/>
      <c r="L180" s="30"/>
      <c r="M180" s="30"/>
      <c r="N180" s="30"/>
      <c r="O180" s="30"/>
      <c r="P180" s="30"/>
      <c r="Q180" s="30"/>
      <c r="R180" s="30"/>
    </row>
    <row r="181" spans="1:18" s="31" customFormat="1">
      <c r="A181" s="47"/>
      <c r="B181" s="64" t="str">
        <f>"Total item "&amp;A177</f>
        <v>Total item 3.2.8</v>
      </c>
      <c r="C181" s="65"/>
      <c r="D181" s="50"/>
      <c r="E181" s="50"/>
      <c r="F181" s="50"/>
      <c r="G181" s="50"/>
      <c r="H181" s="245">
        <f>SUM(H179:H180)</f>
        <v>137.72999999999999</v>
      </c>
      <c r="I181" s="37"/>
      <c r="J181" s="49"/>
      <c r="K181" s="29"/>
      <c r="L181" s="30"/>
      <c r="M181" s="30"/>
      <c r="N181" s="30"/>
      <c r="O181" s="30"/>
      <c r="P181" s="30"/>
      <c r="Q181" s="30"/>
      <c r="R181" s="30"/>
    </row>
    <row r="182" spans="1:18" s="31" customFormat="1">
      <c r="A182" s="63"/>
      <c r="B182" s="64"/>
      <c r="C182" s="65"/>
      <c r="D182" s="50"/>
      <c r="E182" s="50"/>
      <c r="F182" s="50"/>
      <c r="G182" s="50"/>
      <c r="H182" s="49"/>
      <c r="I182" s="37"/>
      <c r="J182" s="49"/>
      <c r="K182" s="34"/>
      <c r="L182" s="38"/>
      <c r="M182" s="30"/>
      <c r="N182" s="30"/>
      <c r="O182" s="30"/>
      <c r="P182" s="30"/>
      <c r="Q182" s="30"/>
      <c r="R182" s="30"/>
    </row>
    <row r="183" spans="1:18" s="249" customFormat="1" ht="46.8">
      <c r="A183" s="243" t="s">
        <v>806</v>
      </c>
      <c r="B183" s="244" t="s">
        <v>858</v>
      </c>
      <c r="C183" s="243" t="s">
        <v>18</v>
      </c>
      <c r="D183" s="245"/>
      <c r="E183" s="250"/>
      <c r="F183" s="245"/>
      <c r="G183" s="245"/>
      <c r="H183" s="245"/>
      <c r="I183" s="246"/>
      <c r="J183" s="245"/>
      <c r="K183" s="247"/>
      <c r="L183" s="248"/>
      <c r="M183" s="248"/>
      <c r="N183" s="248"/>
      <c r="O183" s="248"/>
      <c r="P183" s="248"/>
      <c r="Q183" s="248"/>
      <c r="R183" s="248"/>
    </row>
    <row r="184" spans="1:18" s="31" customFormat="1" ht="31.2">
      <c r="A184" s="71"/>
      <c r="B184" s="80" t="s">
        <v>265</v>
      </c>
      <c r="C184" s="65"/>
      <c r="D184" s="50">
        <v>10.050000000000001</v>
      </c>
      <c r="E184" s="50"/>
      <c r="F184" s="50"/>
      <c r="G184" s="50"/>
      <c r="H184" s="50">
        <f>ROUND(PRODUCT(D184:G184),2)</f>
        <v>10.050000000000001</v>
      </c>
      <c r="I184" s="231"/>
      <c r="J184" s="75"/>
      <c r="K184" s="29"/>
      <c r="L184" s="79"/>
      <c r="M184" s="79"/>
      <c r="N184" s="79"/>
      <c r="O184" s="79"/>
      <c r="P184" s="79"/>
      <c r="Q184" s="79"/>
      <c r="R184" s="79"/>
    </row>
    <row r="185" spans="1:18" s="31" customFormat="1">
      <c r="A185" s="47"/>
      <c r="B185" s="70"/>
      <c r="C185" s="65"/>
      <c r="D185" s="50"/>
      <c r="E185" s="50"/>
      <c r="F185" s="50"/>
      <c r="G185" s="50"/>
      <c r="H185" s="50"/>
      <c r="I185" s="37"/>
      <c r="J185" s="49"/>
      <c r="K185" s="29"/>
      <c r="L185" s="30"/>
      <c r="M185" s="30"/>
      <c r="N185" s="30"/>
      <c r="O185" s="30"/>
      <c r="P185" s="30"/>
      <c r="Q185" s="30"/>
      <c r="R185" s="30"/>
    </row>
    <row r="186" spans="1:18" s="31" customFormat="1">
      <c r="A186" s="47"/>
      <c r="B186" s="64" t="str">
        <f>"Total item "&amp;A183</f>
        <v>Total item 3.2.9</v>
      </c>
      <c r="C186" s="65"/>
      <c r="D186" s="50"/>
      <c r="E186" s="50"/>
      <c r="F186" s="50"/>
      <c r="G186" s="50"/>
      <c r="H186" s="245">
        <f>SUM(H184:H185)</f>
        <v>10.050000000000001</v>
      </c>
      <c r="I186" s="37"/>
      <c r="J186" s="49"/>
      <c r="K186" s="29"/>
      <c r="L186" s="30"/>
      <c r="M186" s="30"/>
      <c r="N186" s="30"/>
      <c r="O186" s="30"/>
      <c r="P186" s="30"/>
      <c r="Q186" s="30"/>
      <c r="R186" s="30"/>
    </row>
    <row r="187" spans="1:18" s="31" customFormat="1">
      <c r="A187" s="63"/>
      <c r="B187" s="64"/>
      <c r="C187" s="65"/>
      <c r="D187" s="50"/>
      <c r="E187" s="50"/>
      <c r="F187" s="50"/>
      <c r="G187" s="50"/>
      <c r="H187" s="49"/>
      <c r="I187" s="37"/>
      <c r="J187" s="49"/>
      <c r="K187" s="34"/>
      <c r="L187" s="38"/>
      <c r="M187" s="30"/>
      <c r="N187" s="30"/>
      <c r="O187" s="30"/>
      <c r="P187" s="30"/>
      <c r="Q187" s="30"/>
      <c r="R187" s="30"/>
    </row>
    <row r="188" spans="1:18" s="31" customFormat="1">
      <c r="A188" s="57" t="s">
        <v>31</v>
      </c>
      <c r="B188" s="59" t="s">
        <v>196</v>
      </c>
      <c r="C188" s="58"/>
      <c r="D188" s="60"/>
      <c r="E188" s="60"/>
      <c r="F188" s="60"/>
      <c r="G188" s="60"/>
      <c r="H188" s="60"/>
      <c r="I188" s="228" t="str">
        <f>A188</f>
        <v>4.0</v>
      </c>
      <c r="J188" s="60"/>
      <c r="K188" s="61"/>
      <c r="L188" s="61"/>
      <c r="M188" s="62"/>
      <c r="N188" s="62"/>
      <c r="O188" s="62"/>
      <c r="P188" s="62"/>
      <c r="Q188" s="62"/>
      <c r="R188" s="62"/>
    </row>
    <row r="189" spans="1:18" s="31" customFormat="1">
      <c r="A189" s="63"/>
      <c r="B189" s="64"/>
      <c r="C189" s="65"/>
      <c r="D189" s="50"/>
      <c r="E189" s="50"/>
      <c r="F189" s="50"/>
      <c r="G189" s="50"/>
      <c r="H189" s="49"/>
      <c r="I189" s="37"/>
      <c r="J189" s="49"/>
      <c r="K189" s="34"/>
      <c r="L189" s="38"/>
      <c r="M189" s="30"/>
      <c r="N189" s="30"/>
      <c r="O189" s="30"/>
      <c r="P189" s="30"/>
      <c r="Q189" s="30"/>
      <c r="R189" s="30"/>
    </row>
    <row r="190" spans="1:18" s="86" customFormat="1">
      <c r="A190" s="81" t="s">
        <v>32</v>
      </c>
      <c r="B190" s="87" t="s">
        <v>266</v>
      </c>
      <c r="C190" s="82"/>
      <c r="D190" s="83"/>
      <c r="E190" s="83"/>
      <c r="F190" s="83"/>
      <c r="G190" s="83"/>
      <c r="H190" s="83"/>
      <c r="I190" s="234" t="str">
        <f>A190</f>
        <v>4.1</v>
      </c>
      <c r="J190" s="83"/>
      <c r="K190" s="84"/>
      <c r="L190" s="84"/>
      <c r="M190" s="85"/>
      <c r="N190" s="85"/>
      <c r="O190" s="85"/>
      <c r="P190" s="85"/>
      <c r="Q190" s="85"/>
      <c r="R190" s="85"/>
    </row>
    <row r="191" spans="1:18" s="31" customFormat="1">
      <c r="A191" s="71"/>
      <c r="B191" s="72"/>
      <c r="C191" s="73"/>
      <c r="D191" s="50"/>
      <c r="E191" s="74"/>
      <c r="F191" s="74"/>
      <c r="G191" s="74"/>
      <c r="H191" s="74"/>
      <c r="I191" s="230"/>
      <c r="J191" s="75"/>
      <c r="K191" s="29"/>
      <c r="L191" s="76"/>
      <c r="M191" s="76"/>
      <c r="N191" s="76"/>
      <c r="O191" s="76"/>
      <c r="P191" s="76"/>
      <c r="Q191" s="76"/>
      <c r="R191" s="76"/>
    </row>
    <row r="192" spans="1:18" s="249" customFormat="1" ht="46.8">
      <c r="A192" s="243" t="s">
        <v>203</v>
      </c>
      <c r="B192" s="244" t="s">
        <v>859</v>
      </c>
      <c r="C192" s="243" t="s">
        <v>14</v>
      </c>
      <c r="D192" s="245"/>
      <c r="E192" s="250"/>
      <c r="F192" s="245"/>
      <c r="G192" s="245"/>
      <c r="H192" s="245"/>
      <c r="I192" s="246"/>
      <c r="J192" s="245"/>
      <c r="K192" s="247"/>
      <c r="L192" s="248"/>
      <c r="M192" s="248"/>
      <c r="N192" s="248"/>
      <c r="O192" s="248"/>
      <c r="P192" s="248"/>
      <c r="Q192" s="248"/>
      <c r="R192" s="248"/>
    </row>
    <row r="193" spans="1:18" s="31" customFormat="1" ht="31.2">
      <c r="A193" s="71"/>
      <c r="B193" s="80" t="s">
        <v>267</v>
      </c>
      <c r="C193" s="65"/>
      <c r="D193" s="50">
        <f>92.96+33.76</f>
        <v>126.72</v>
      </c>
      <c r="E193" s="50"/>
      <c r="F193" s="50"/>
      <c r="G193" s="50"/>
      <c r="H193" s="50">
        <f>ROUND(PRODUCT(D193:G193),2)</f>
        <v>126.72</v>
      </c>
      <c r="I193" s="231"/>
      <c r="J193" s="75"/>
      <c r="K193" s="29"/>
      <c r="L193" s="79"/>
      <c r="M193" s="79"/>
      <c r="N193" s="79"/>
      <c r="O193" s="79"/>
      <c r="P193" s="79"/>
      <c r="Q193" s="79"/>
      <c r="R193" s="79"/>
    </row>
    <row r="194" spans="1:18" s="31" customFormat="1">
      <c r="A194" s="71"/>
      <c r="B194" s="72"/>
      <c r="C194" s="73"/>
      <c r="D194" s="50"/>
      <c r="E194" s="74"/>
      <c r="F194" s="74"/>
      <c r="G194" s="74"/>
      <c r="H194" s="74"/>
      <c r="I194" s="230"/>
      <c r="J194" s="75"/>
      <c r="K194" s="29"/>
      <c r="L194" s="76"/>
      <c r="M194" s="76"/>
      <c r="N194" s="76"/>
      <c r="O194" s="76"/>
      <c r="P194" s="76"/>
      <c r="Q194" s="76"/>
      <c r="R194" s="76"/>
    </row>
    <row r="195" spans="1:18" s="31" customFormat="1">
      <c r="A195" s="47"/>
      <c r="B195" s="64" t="str">
        <f>"Total item "&amp;A192</f>
        <v>Total item 4.1.1</v>
      </c>
      <c r="C195" s="65"/>
      <c r="D195" s="50"/>
      <c r="E195" s="50"/>
      <c r="F195" s="50"/>
      <c r="G195" s="50"/>
      <c r="H195" s="245">
        <f>SUM(H193:H194)</f>
        <v>126.72</v>
      </c>
      <c r="I195" s="37"/>
      <c r="J195" s="49"/>
      <c r="K195" s="29"/>
      <c r="L195" s="30"/>
      <c r="M195" s="30"/>
      <c r="N195" s="30"/>
      <c r="O195" s="30"/>
      <c r="P195" s="30"/>
      <c r="Q195" s="30"/>
      <c r="R195" s="30"/>
    </row>
    <row r="196" spans="1:18" s="31" customFormat="1">
      <c r="A196" s="63"/>
      <c r="B196" s="64"/>
      <c r="C196" s="65"/>
      <c r="D196" s="50"/>
      <c r="E196" s="50"/>
      <c r="F196" s="50"/>
      <c r="G196" s="50"/>
      <c r="H196" s="49"/>
      <c r="I196" s="37"/>
      <c r="J196" s="49"/>
      <c r="K196" s="34"/>
      <c r="L196" s="38"/>
      <c r="M196" s="30"/>
      <c r="N196" s="30"/>
      <c r="O196" s="30"/>
      <c r="P196" s="30"/>
      <c r="Q196" s="30"/>
      <c r="R196" s="30"/>
    </row>
    <row r="197" spans="1:18" s="249" customFormat="1" ht="46.8">
      <c r="A197" s="243" t="s">
        <v>205</v>
      </c>
      <c r="B197" s="244" t="s">
        <v>813</v>
      </c>
      <c r="C197" s="243" t="s">
        <v>34</v>
      </c>
      <c r="D197" s="245"/>
      <c r="E197" s="250"/>
      <c r="F197" s="245"/>
      <c r="G197" s="245"/>
      <c r="H197" s="245"/>
      <c r="I197" s="246"/>
      <c r="J197" s="245"/>
      <c r="K197" s="247"/>
      <c r="L197" s="248"/>
      <c r="M197" s="248"/>
      <c r="N197" s="248"/>
      <c r="O197" s="248"/>
      <c r="P197" s="248"/>
      <c r="Q197" s="248"/>
      <c r="R197" s="248"/>
    </row>
    <row r="198" spans="1:18" s="196" customFormat="1">
      <c r="A198" s="192"/>
      <c r="B198" s="64" t="s">
        <v>855</v>
      </c>
      <c r="C198" s="47"/>
      <c r="D198" s="49" t="s">
        <v>854</v>
      </c>
      <c r="E198" s="193"/>
      <c r="F198" s="219" t="s">
        <v>856</v>
      </c>
      <c r="G198" s="181"/>
      <c r="H198" s="181"/>
      <c r="I198" s="236"/>
      <c r="J198" s="181"/>
      <c r="K198" s="194"/>
      <c r="L198" s="195"/>
      <c r="M198" s="195"/>
      <c r="N198" s="195"/>
      <c r="O198" s="195"/>
      <c r="P198" s="195"/>
      <c r="Q198" s="195"/>
      <c r="R198" s="195"/>
    </row>
    <row r="199" spans="1:18" s="31" customFormat="1">
      <c r="A199" s="71"/>
      <c r="B199" s="70" t="s">
        <v>651</v>
      </c>
      <c r="C199" s="65"/>
      <c r="D199" s="50">
        <v>33.5</v>
      </c>
      <c r="E199" s="50"/>
      <c r="F199" s="50">
        <f>1/1.1</f>
        <v>0.90909090909090906</v>
      </c>
      <c r="G199" s="50"/>
      <c r="H199" s="50">
        <f>ROUND(PRODUCT(D199:G199),2)</f>
        <v>30.45</v>
      </c>
      <c r="I199" s="232"/>
      <c r="J199" s="49"/>
      <c r="K199" s="29"/>
      <c r="L199" s="77"/>
      <c r="M199" s="77"/>
      <c r="N199" s="77"/>
      <c r="O199" s="77"/>
      <c r="P199" s="77"/>
      <c r="Q199" s="77"/>
      <c r="R199" s="77"/>
    </row>
    <row r="200" spans="1:18" s="31" customFormat="1">
      <c r="A200" s="47"/>
      <c r="B200" s="70"/>
      <c r="C200" s="65"/>
      <c r="D200" s="50"/>
      <c r="E200" s="50"/>
      <c r="F200" s="50"/>
      <c r="G200" s="50"/>
      <c r="H200" s="50"/>
      <c r="I200" s="232"/>
      <c r="J200" s="49"/>
      <c r="K200" s="29"/>
      <c r="L200" s="77"/>
      <c r="M200" s="77"/>
      <c r="N200" s="77"/>
      <c r="O200" s="77"/>
      <c r="P200" s="77"/>
      <c r="Q200" s="77"/>
      <c r="R200" s="77"/>
    </row>
    <row r="201" spans="1:18" s="31" customFormat="1">
      <c r="A201" s="47"/>
      <c r="B201" s="64" t="str">
        <f>"Total item "&amp;A197</f>
        <v>Total item 4.1.2</v>
      </c>
      <c r="C201" s="65"/>
      <c r="D201" s="50"/>
      <c r="E201" s="50"/>
      <c r="F201" s="50"/>
      <c r="G201" s="50"/>
      <c r="H201" s="245">
        <f>SUM(H199)</f>
        <v>30.45</v>
      </c>
      <c r="I201" s="37"/>
      <c r="J201" s="49"/>
      <c r="K201" s="29"/>
      <c r="L201" s="30"/>
      <c r="M201" s="30"/>
      <c r="N201" s="30"/>
      <c r="O201" s="30"/>
      <c r="P201" s="30"/>
      <c r="Q201" s="30"/>
      <c r="R201" s="30"/>
    </row>
    <row r="202" spans="1:18" s="31" customFormat="1">
      <c r="A202" s="63"/>
      <c r="B202" s="64"/>
      <c r="C202" s="65"/>
      <c r="D202" s="50"/>
      <c r="E202" s="50"/>
      <c r="F202" s="50"/>
      <c r="G202" s="50"/>
      <c r="H202" s="49"/>
      <c r="I202" s="37"/>
      <c r="J202" s="49"/>
      <c r="K202" s="29"/>
      <c r="L202" s="30"/>
      <c r="M202" s="30"/>
      <c r="N202" s="30"/>
      <c r="O202" s="30"/>
      <c r="P202" s="30"/>
      <c r="Q202" s="30"/>
      <c r="R202" s="30"/>
    </row>
    <row r="203" spans="1:18" s="249" customFormat="1" ht="46.8">
      <c r="A203" s="243" t="s">
        <v>268</v>
      </c>
      <c r="B203" s="244" t="s">
        <v>814</v>
      </c>
      <c r="C203" s="243" t="s">
        <v>34</v>
      </c>
      <c r="D203" s="245"/>
      <c r="E203" s="250"/>
      <c r="F203" s="245"/>
      <c r="G203" s="245"/>
      <c r="H203" s="245"/>
      <c r="I203" s="251"/>
      <c r="J203" s="252"/>
      <c r="K203" s="253"/>
      <c r="L203" s="254"/>
      <c r="M203" s="254"/>
      <c r="N203" s="254"/>
      <c r="O203" s="254"/>
      <c r="P203" s="254"/>
      <c r="Q203" s="254"/>
      <c r="R203" s="254"/>
    </row>
    <row r="204" spans="1:18" s="196" customFormat="1">
      <c r="A204" s="192"/>
      <c r="B204" s="64" t="s">
        <v>855</v>
      </c>
      <c r="C204" s="47"/>
      <c r="D204" s="49" t="s">
        <v>854</v>
      </c>
      <c r="E204" s="193"/>
      <c r="F204" s="219" t="s">
        <v>856</v>
      </c>
      <c r="G204" s="181"/>
      <c r="H204" s="181"/>
      <c r="I204" s="235"/>
      <c r="J204" s="197"/>
      <c r="K204" s="198"/>
      <c r="L204" s="199"/>
      <c r="M204" s="199"/>
      <c r="N204" s="199"/>
      <c r="O204" s="199"/>
      <c r="P204" s="199"/>
      <c r="Q204" s="199"/>
      <c r="R204" s="199"/>
    </row>
    <row r="205" spans="1:18" s="31" customFormat="1">
      <c r="A205" s="71"/>
      <c r="B205" s="70" t="s">
        <v>220</v>
      </c>
      <c r="C205" s="65"/>
      <c r="D205" s="50">
        <f>180.6</f>
        <v>180.6</v>
      </c>
      <c r="E205" s="50"/>
      <c r="F205" s="50">
        <f>1/1.1</f>
        <v>0.90909090909090906</v>
      </c>
      <c r="G205" s="50"/>
      <c r="H205" s="50">
        <f>ROUND(PRODUCT(D205:G205),2)</f>
        <v>164.18</v>
      </c>
      <c r="I205" s="37"/>
      <c r="J205" s="49"/>
      <c r="K205" s="29"/>
      <c r="L205" s="30"/>
      <c r="M205" s="30"/>
      <c r="N205" s="30"/>
      <c r="O205" s="30"/>
      <c r="P205" s="30"/>
      <c r="Q205" s="30"/>
      <c r="R205" s="30"/>
    </row>
    <row r="206" spans="1:18" s="31" customFormat="1">
      <c r="A206" s="71"/>
      <c r="B206" s="70"/>
      <c r="C206" s="65"/>
      <c r="D206" s="50">
        <f>46.1</f>
        <v>46.1</v>
      </c>
      <c r="E206" s="50"/>
      <c r="F206" s="50">
        <f>1/1.1</f>
        <v>0.90909090909090906</v>
      </c>
      <c r="G206" s="50"/>
      <c r="H206" s="50">
        <f>ROUND(PRODUCT(D206:G206),2)</f>
        <v>41.91</v>
      </c>
      <c r="I206" s="37"/>
      <c r="J206" s="49"/>
      <c r="K206" s="29"/>
      <c r="L206" s="30"/>
      <c r="M206" s="30"/>
      <c r="N206" s="30"/>
      <c r="O206" s="30"/>
      <c r="P206" s="30"/>
      <c r="Q206" s="30"/>
      <c r="R206" s="30"/>
    </row>
    <row r="207" spans="1:18" s="31" customFormat="1">
      <c r="A207" s="47"/>
      <c r="B207" s="70"/>
      <c r="C207" s="65"/>
      <c r="D207" s="50"/>
      <c r="E207" s="50"/>
      <c r="F207" s="50"/>
      <c r="G207" s="50"/>
      <c r="H207" s="50"/>
      <c r="I207" s="37"/>
      <c r="J207" s="49"/>
      <c r="K207" s="29"/>
      <c r="L207" s="30"/>
      <c r="M207" s="30"/>
      <c r="N207" s="30"/>
      <c r="O207" s="30"/>
      <c r="P207" s="30"/>
      <c r="Q207" s="30"/>
      <c r="R207" s="30"/>
    </row>
    <row r="208" spans="1:18" s="31" customFormat="1">
      <c r="A208" s="47"/>
      <c r="B208" s="64" t="str">
        <f>"Total item "&amp;A203</f>
        <v>Total item 4.1.3</v>
      </c>
      <c r="C208" s="65"/>
      <c r="D208" s="50"/>
      <c r="E208" s="50"/>
      <c r="F208" s="50"/>
      <c r="G208" s="50"/>
      <c r="H208" s="245">
        <f>SUM(H206:H207)</f>
        <v>41.91</v>
      </c>
      <c r="I208" s="37"/>
      <c r="J208" s="49"/>
      <c r="K208" s="29"/>
      <c r="L208" s="30"/>
      <c r="M208" s="30"/>
      <c r="N208" s="30"/>
      <c r="O208" s="30"/>
      <c r="P208" s="30"/>
      <c r="Q208" s="30"/>
      <c r="R208" s="30"/>
    </row>
    <row r="209" spans="1:18" s="31" customFormat="1">
      <c r="A209" s="63"/>
      <c r="B209" s="64"/>
      <c r="C209" s="65"/>
      <c r="D209" s="50"/>
      <c r="E209" s="50"/>
      <c r="F209" s="50"/>
      <c r="G209" s="50"/>
      <c r="H209" s="49"/>
      <c r="I209" s="37"/>
      <c r="J209" s="49"/>
      <c r="K209" s="29"/>
      <c r="L209" s="30"/>
      <c r="M209" s="30"/>
      <c r="N209" s="30"/>
      <c r="O209" s="30"/>
      <c r="P209" s="30"/>
      <c r="Q209" s="30"/>
      <c r="R209" s="30"/>
    </row>
    <row r="210" spans="1:18" s="249" customFormat="1" ht="46.8">
      <c r="A210" s="243" t="s">
        <v>269</v>
      </c>
      <c r="B210" s="244" t="s">
        <v>815</v>
      </c>
      <c r="C210" s="243" t="s">
        <v>34</v>
      </c>
      <c r="D210" s="245"/>
      <c r="E210" s="250"/>
      <c r="F210" s="245"/>
      <c r="G210" s="245"/>
      <c r="H210" s="245"/>
      <c r="I210" s="251"/>
      <c r="J210" s="252"/>
      <c r="K210" s="253"/>
      <c r="L210" s="254"/>
      <c r="M210" s="254"/>
      <c r="N210" s="254"/>
      <c r="O210" s="254"/>
      <c r="P210" s="254"/>
      <c r="Q210" s="254"/>
      <c r="R210" s="254"/>
    </row>
    <row r="211" spans="1:18" s="196" customFormat="1">
      <c r="A211" s="192"/>
      <c r="B211" s="64" t="s">
        <v>855</v>
      </c>
      <c r="C211" s="47"/>
      <c r="D211" s="49" t="s">
        <v>854</v>
      </c>
      <c r="E211" s="193"/>
      <c r="F211" s="219" t="s">
        <v>856</v>
      </c>
      <c r="G211" s="181"/>
      <c r="H211" s="181"/>
      <c r="I211" s="235"/>
      <c r="J211" s="197"/>
      <c r="K211" s="198"/>
      <c r="L211" s="199"/>
      <c r="M211" s="199"/>
      <c r="N211" s="199"/>
      <c r="O211" s="199"/>
      <c r="P211" s="199"/>
      <c r="Q211" s="199"/>
      <c r="R211" s="199"/>
    </row>
    <row r="212" spans="1:18" s="31" customFormat="1">
      <c r="A212" s="71"/>
      <c r="B212" s="70" t="s">
        <v>222</v>
      </c>
      <c r="C212" s="65"/>
      <c r="D212" s="50">
        <f>57.1</f>
        <v>57.1</v>
      </c>
      <c r="E212" s="50"/>
      <c r="F212" s="50">
        <f>1/1.1</f>
        <v>0.90909090909090906</v>
      </c>
      <c r="G212" s="50"/>
      <c r="H212" s="50">
        <f>ROUND(PRODUCT(D212:G212),2)</f>
        <v>51.91</v>
      </c>
      <c r="I212" s="37"/>
      <c r="J212" s="49"/>
      <c r="K212" s="29"/>
      <c r="L212" s="30"/>
      <c r="M212" s="30"/>
      <c r="N212" s="30"/>
      <c r="O212" s="30"/>
      <c r="P212" s="30"/>
      <c r="Q212" s="30"/>
      <c r="R212" s="30"/>
    </row>
    <row r="213" spans="1:18" s="31" customFormat="1">
      <c r="A213" s="71"/>
      <c r="B213" s="70"/>
      <c r="C213" s="65"/>
      <c r="D213" s="50">
        <f>65.7</f>
        <v>65.7</v>
      </c>
      <c r="E213" s="50"/>
      <c r="F213" s="50">
        <f>1/1.1</f>
        <v>0.90909090909090906</v>
      </c>
      <c r="G213" s="50"/>
      <c r="H213" s="50">
        <f>ROUND(PRODUCT(D213:G213),2)</f>
        <v>59.73</v>
      </c>
      <c r="I213" s="37"/>
      <c r="J213" s="49"/>
      <c r="K213" s="29"/>
      <c r="L213" s="30"/>
      <c r="M213" s="30"/>
      <c r="N213" s="30"/>
      <c r="O213" s="30"/>
      <c r="P213" s="30"/>
      <c r="Q213" s="30"/>
      <c r="R213" s="30"/>
    </row>
    <row r="214" spans="1:18" s="31" customFormat="1">
      <c r="A214" s="47"/>
      <c r="B214" s="70"/>
      <c r="C214" s="65"/>
      <c r="D214" s="50"/>
      <c r="E214" s="50"/>
      <c r="F214" s="50"/>
      <c r="G214" s="50"/>
      <c r="H214" s="50"/>
      <c r="I214" s="37"/>
      <c r="J214" s="49"/>
      <c r="K214" s="29"/>
      <c r="L214" s="30"/>
      <c r="M214" s="30"/>
      <c r="N214" s="30"/>
      <c r="O214" s="30"/>
      <c r="P214" s="30"/>
      <c r="Q214" s="30"/>
      <c r="R214" s="30"/>
    </row>
    <row r="215" spans="1:18" s="31" customFormat="1">
      <c r="A215" s="47"/>
      <c r="B215" s="64" t="str">
        <f>"Total item "&amp;A210</f>
        <v>Total item 4.1.4</v>
      </c>
      <c r="C215" s="65"/>
      <c r="D215" s="50"/>
      <c r="E215" s="50"/>
      <c r="F215" s="50"/>
      <c r="G215" s="50"/>
      <c r="H215" s="245">
        <f>SUM(H213:H214)</f>
        <v>59.73</v>
      </c>
      <c r="I215" s="37"/>
      <c r="J215" s="49"/>
      <c r="K215" s="29"/>
      <c r="L215" s="30"/>
      <c r="M215" s="30"/>
      <c r="N215" s="30"/>
      <c r="O215" s="30"/>
      <c r="P215" s="30"/>
      <c r="Q215" s="30"/>
      <c r="R215" s="30"/>
    </row>
    <row r="216" spans="1:18" s="31" customFormat="1">
      <c r="A216" s="63"/>
      <c r="B216" s="64"/>
      <c r="C216" s="65"/>
      <c r="D216" s="50"/>
      <c r="E216" s="50"/>
      <c r="F216" s="50"/>
      <c r="G216" s="50"/>
      <c r="H216" s="49"/>
      <c r="I216" s="37"/>
      <c r="J216" s="49"/>
      <c r="K216" s="29"/>
      <c r="L216" s="30"/>
      <c r="M216" s="30"/>
      <c r="N216" s="30"/>
      <c r="O216" s="30"/>
      <c r="P216" s="30"/>
      <c r="Q216" s="30"/>
      <c r="R216" s="30"/>
    </row>
    <row r="217" spans="1:18" s="249" customFormat="1" ht="46.8">
      <c r="A217" s="243" t="s">
        <v>658</v>
      </c>
      <c r="B217" s="244" t="s">
        <v>816</v>
      </c>
      <c r="C217" s="243" t="s">
        <v>34</v>
      </c>
      <c r="D217" s="245"/>
      <c r="E217" s="250"/>
      <c r="F217" s="245"/>
      <c r="G217" s="245"/>
      <c r="H217" s="245"/>
      <c r="I217" s="251"/>
      <c r="J217" s="252"/>
      <c r="K217" s="255"/>
      <c r="L217" s="256"/>
      <c r="M217" s="254"/>
      <c r="N217" s="254"/>
      <c r="O217" s="254"/>
      <c r="P217" s="254"/>
      <c r="Q217" s="254"/>
      <c r="R217" s="254"/>
    </row>
    <row r="218" spans="1:18" s="196" customFormat="1">
      <c r="A218" s="192"/>
      <c r="B218" s="64" t="s">
        <v>855</v>
      </c>
      <c r="C218" s="47"/>
      <c r="D218" s="49" t="s">
        <v>854</v>
      </c>
      <c r="E218" s="193"/>
      <c r="F218" s="219" t="s">
        <v>856</v>
      </c>
      <c r="G218" s="181"/>
      <c r="H218" s="181"/>
      <c r="I218" s="235"/>
      <c r="J218" s="197"/>
      <c r="K218" s="200"/>
      <c r="L218" s="201"/>
      <c r="M218" s="199"/>
      <c r="N218" s="199"/>
      <c r="O218" s="199"/>
      <c r="P218" s="199"/>
      <c r="Q218" s="199"/>
      <c r="R218" s="199"/>
    </row>
    <row r="219" spans="1:18" s="31" customFormat="1">
      <c r="A219" s="71"/>
      <c r="B219" s="70" t="s">
        <v>653</v>
      </c>
      <c r="C219" s="65"/>
      <c r="D219" s="50">
        <v>10.199999999999999</v>
      </c>
      <c r="E219" s="50"/>
      <c r="F219" s="50">
        <f>1/1.1</f>
        <v>0.90909090909090906</v>
      </c>
      <c r="G219" s="50"/>
      <c r="H219" s="50">
        <f>ROUND(PRODUCT(D219:G219),2)</f>
        <v>9.27</v>
      </c>
      <c r="I219" s="229"/>
      <c r="J219" s="66"/>
      <c r="K219" s="68"/>
      <c r="L219" s="69"/>
      <c r="M219" s="69"/>
      <c r="N219" s="69"/>
      <c r="O219" s="69"/>
      <c r="P219" s="69"/>
      <c r="Q219" s="69"/>
      <c r="R219" s="69"/>
    </row>
    <row r="220" spans="1:18" s="31" customFormat="1">
      <c r="A220" s="47"/>
      <c r="B220" s="70"/>
      <c r="C220" s="65"/>
      <c r="D220" s="50"/>
      <c r="E220" s="50"/>
      <c r="F220" s="50"/>
      <c r="G220" s="50"/>
      <c r="H220" s="50"/>
      <c r="I220" s="232"/>
      <c r="J220" s="49"/>
      <c r="K220" s="29"/>
      <c r="L220" s="77"/>
      <c r="M220" s="77"/>
      <c r="N220" s="77"/>
      <c r="O220" s="77"/>
      <c r="P220" s="77"/>
      <c r="Q220" s="77"/>
      <c r="R220" s="77"/>
    </row>
    <row r="221" spans="1:18" s="31" customFormat="1">
      <c r="A221" s="47"/>
      <c r="B221" s="64" t="str">
        <f>"Total item "&amp;A217</f>
        <v>Total item 4.1.5</v>
      </c>
      <c r="C221" s="65"/>
      <c r="D221" s="50"/>
      <c r="E221" s="50"/>
      <c r="F221" s="50"/>
      <c r="G221" s="50"/>
      <c r="H221" s="245">
        <f>SUM(H219:H220)</f>
        <v>9.27</v>
      </c>
      <c r="I221" s="232"/>
      <c r="J221" s="49"/>
      <c r="K221" s="29"/>
      <c r="L221" s="77"/>
      <c r="M221" s="77"/>
      <c r="N221" s="77"/>
      <c r="O221" s="77"/>
      <c r="P221" s="77"/>
      <c r="Q221" s="77"/>
      <c r="R221" s="77"/>
    </row>
    <row r="222" spans="1:18" s="31" customFormat="1">
      <c r="A222" s="47"/>
      <c r="B222" s="64"/>
      <c r="C222" s="65"/>
      <c r="D222" s="50"/>
      <c r="E222" s="50"/>
      <c r="F222" s="50"/>
      <c r="G222" s="50"/>
      <c r="H222" s="181"/>
      <c r="I222" s="233"/>
      <c r="J222" s="49"/>
      <c r="K222" s="29"/>
      <c r="L222" s="78"/>
      <c r="M222" s="78"/>
      <c r="N222" s="78"/>
      <c r="O222" s="78"/>
      <c r="P222" s="78"/>
      <c r="Q222" s="78"/>
      <c r="R222" s="78"/>
    </row>
    <row r="223" spans="1:18" s="249" customFormat="1" ht="46.8">
      <c r="A223" s="243" t="s">
        <v>657</v>
      </c>
      <c r="B223" s="244" t="s">
        <v>817</v>
      </c>
      <c r="C223" s="243" t="s">
        <v>34</v>
      </c>
      <c r="D223" s="245"/>
      <c r="E223" s="250"/>
      <c r="F223" s="245"/>
      <c r="G223" s="245"/>
      <c r="H223" s="245"/>
      <c r="I223" s="257"/>
      <c r="J223" s="252"/>
      <c r="K223" s="253"/>
      <c r="L223" s="258"/>
      <c r="M223" s="258"/>
      <c r="N223" s="258"/>
      <c r="O223" s="258"/>
      <c r="P223" s="258"/>
      <c r="Q223" s="258"/>
      <c r="R223" s="258"/>
    </row>
    <row r="224" spans="1:18" s="31" customFormat="1">
      <c r="A224" s="192"/>
      <c r="B224" s="64" t="s">
        <v>855</v>
      </c>
      <c r="C224" s="47"/>
      <c r="D224" s="49" t="s">
        <v>854</v>
      </c>
      <c r="E224" s="193"/>
      <c r="F224" s="219" t="s">
        <v>856</v>
      </c>
      <c r="G224" s="181"/>
      <c r="H224" s="181"/>
      <c r="I224" s="233"/>
      <c r="J224" s="49"/>
      <c r="K224" s="29"/>
      <c r="L224" s="78"/>
      <c r="M224" s="78"/>
      <c r="N224" s="78"/>
      <c r="O224" s="78"/>
      <c r="P224" s="78"/>
      <c r="Q224" s="78"/>
      <c r="R224" s="78"/>
    </row>
    <row r="225" spans="1:18" s="31" customFormat="1">
      <c r="A225" s="71"/>
      <c r="B225" s="70" t="s">
        <v>804</v>
      </c>
      <c r="C225" s="65"/>
      <c r="D225" s="50">
        <v>54.4</v>
      </c>
      <c r="E225" s="50"/>
      <c r="F225" s="50">
        <f>1/1.1</f>
        <v>0.90909090909090906</v>
      </c>
      <c r="G225" s="50"/>
      <c r="H225" s="50">
        <f>ROUND(PRODUCT(D225:G225),2)</f>
        <v>49.45</v>
      </c>
      <c r="I225" s="233"/>
      <c r="J225" s="49"/>
      <c r="K225" s="29"/>
      <c r="L225" s="78"/>
      <c r="M225" s="78"/>
      <c r="N225" s="78"/>
      <c r="O225" s="78"/>
      <c r="P225" s="78"/>
      <c r="Q225" s="78"/>
      <c r="R225" s="78"/>
    </row>
    <row r="226" spans="1:18" s="31" customFormat="1">
      <c r="A226" s="47"/>
      <c r="B226" s="70"/>
      <c r="C226" s="65"/>
      <c r="D226" s="50"/>
      <c r="E226" s="50"/>
      <c r="F226" s="50"/>
      <c r="G226" s="50"/>
      <c r="H226" s="50"/>
      <c r="I226" s="233"/>
      <c r="J226" s="49"/>
      <c r="K226" s="29"/>
      <c r="L226" s="78"/>
      <c r="M226" s="78"/>
      <c r="N226" s="78"/>
      <c r="O226" s="78"/>
      <c r="P226" s="78"/>
      <c r="Q226" s="78"/>
      <c r="R226" s="78"/>
    </row>
    <row r="227" spans="1:18" s="31" customFormat="1">
      <c r="A227" s="47"/>
      <c r="B227" s="64" t="str">
        <f>"Total item "&amp;A223</f>
        <v>Total item 4.1.6</v>
      </c>
      <c r="C227" s="65"/>
      <c r="D227" s="50"/>
      <c r="E227" s="50"/>
      <c r="F227" s="50"/>
      <c r="G227" s="50"/>
      <c r="H227" s="245">
        <f>SUM(H225:H226)</f>
        <v>49.45</v>
      </c>
      <c r="I227" s="233"/>
      <c r="J227" s="49"/>
      <c r="K227" s="29"/>
      <c r="L227" s="78"/>
      <c r="M227" s="78"/>
      <c r="N227" s="78"/>
      <c r="O227" s="78"/>
      <c r="P227" s="78"/>
      <c r="Q227" s="78"/>
      <c r="R227" s="78"/>
    </row>
    <row r="228" spans="1:18" s="31" customFormat="1">
      <c r="A228" s="47"/>
      <c r="B228" s="64"/>
      <c r="C228" s="65"/>
      <c r="D228" s="50"/>
      <c r="E228" s="50"/>
      <c r="F228" s="50"/>
      <c r="G228" s="50"/>
      <c r="H228" s="181"/>
      <c r="I228" s="233"/>
      <c r="J228" s="49"/>
      <c r="K228" s="29"/>
      <c r="L228" s="78"/>
      <c r="M228" s="78"/>
      <c r="N228" s="78"/>
      <c r="O228" s="78"/>
      <c r="P228" s="78"/>
      <c r="Q228" s="78"/>
      <c r="R228" s="78"/>
    </row>
    <row r="229" spans="1:18" s="249" customFormat="1" ht="46.8">
      <c r="A229" s="243" t="s">
        <v>659</v>
      </c>
      <c r="B229" s="244" t="s">
        <v>812</v>
      </c>
      <c r="C229" s="243" t="s">
        <v>34</v>
      </c>
      <c r="D229" s="245"/>
      <c r="E229" s="250"/>
      <c r="F229" s="245"/>
      <c r="G229" s="245"/>
      <c r="H229" s="245"/>
      <c r="I229" s="251"/>
      <c r="J229" s="252"/>
      <c r="K229" s="255"/>
      <c r="L229" s="256"/>
      <c r="M229" s="254"/>
      <c r="N229" s="254"/>
      <c r="O229" s="254"/>
      <c r="P229" s="254"/>
      <c r="Q229" s="254"/>
      <c r="R229" s="254"/>
    </row>
    <row r="230" spans="1:18" s="31" customFormat="1">
      <c r="A230" s="71"/>
      <c r="B230" s="64" t="s">
        <v>855</v>
      </c>
      <c r="C230" s="47"/>
      <c r="D230" s="49" t="s">
        <v>854</v>
      </c>
      <c r="E230" s="50"/>
      <c r="F230" s="219" t="s">
        <v>856</v>
      </c>
      <c r="G230" s="50"/>
      <c r="H230" s="50"/>
      <c r="I230" s="229"/>
      <c r="J230" s="66"/>
      <c r="K230" s="68"/>
      <c r="L230" s="69"/>
      <c r="M230" s="69"/>
      <c r="N230" s="69"/>
      <c r="O230" s="69"/>
      <c r="P230" s="69"/>
      <c r="Q230" s="69"/>
      <c r="R230" s="69"/>
    </row>
    <row r="231" spans="1:18" s="31" customFormat="1">
      <c r="A231" s="47"/>
      <c r="B231" s="70" t="s">
        <v>225</v>
      </c>
      <c r="C231" s="65"/>
      <c r="D231" s="50">
        <f>93.3</f>
        <v>93.3</v>
      </c>
      <c r="E231" s="50"/>
      <c r="F231" s="50">
        <f>1/1.1</f>
        <v>0.90909090909090906</v>
      </c>
      <c r="G231" s="50"/>
      <c r="H231" s="50">
        <f>ROUND(PRODUCT(D231:G231),2)</f>
        <v>84.82</v>
      </c>
      <c r="I231" s="232"/>
      <c r="J231" s="49"/>
      <c r="K231" s="29"/>
      <c r="L231" s="77"/>
      <c r="M231" s="77"/>
      <c r="N231" s="77"/>
      <c r="O231" s="77"/>
      <c r="P231" s="77"/>
      <c r="Q231" s="77"/>
      <c r="R231" s="77"/>
    </row>
    <row r="232" spans="1:18" s="31" customFormat="1">
      <c r="A232" s="47"/>
      <c r="B232" s="70"/>
      <c r="C232" s="65"/>
      <c r="D232" s="50">
        <f>46.8</f>
        <v>46.8</v>
      </c>
      <c r="E232" s="50"/>
      <c r="F232" s="50">
        <f>1/1.1</f>
        <v>0.90909090909090906</v>
      </c>
      <c r="G232" s="50"/>
      <c r="H232" s="50">
        <f>ROUND(PRODUCT(D232:G232),2)</f>
        <v>42.55</v>
      </c>
      <c r="I232" s="232"/>
      <c r="J232" s="49"/>
      <c r="K232" s="29"/>
      <c r="L232" s="77"/>
      <c r="M232" s="77"/>
      <c r="N232" s="77"/>
      <c r="O232" s="77"/>
      <c r="P232" s="77"/>
      <c r="Q232" s="77"/>
      <c r="R232" s="77"/>
    </row>
    <row r="233" spans="1:18" s="31" customFormat="1">
      <c r="A233" s="47"/>
      <c r="B233" s="70"/>
      <c r="C233" s="65"/>
      <c r="D233" s="50"/>
      <c r="E233" s="50"/>
      <c r="F233" s="50"/>
      <c r="G233" s="50"/>
      <c r="H233" s="50"/>
      <c r="I233" s="233"/>
      <c r="J233" s="49"/>
      <c r="K233" s="29"/>
      <c r="L233" s="78"/>
      <c r="M233" s="78"/>
      <c r="N233" s="78"/>
      <c r="O233" s="78"/>
      <c r="P233" s="78"/>
      <c r="Q233" s="78"/>
      <c r="R233" s="78"/>
    </row>
    <row r="234" spans="1:18" s="31" customFormat="1">
      <c r="A234" s="47"/>
      <c r="B234" s="64" t="str">
        <f>"Total item "&amp;A229</f>
        <v>Total item 4.1.7</v>
      </c>
      <c r="C234" s="65"/>
      <c r="D234" s="50"/>
      <c r="E234" s="50"/>
      <c r="F234" s="50"/>
      <c r="G234" s="50"/>
      <c r="H234" s="245">
        <f>SUM(H230:H233)</f>
        <v>127.36999999999999</v>
      </c>
      <c r="I234" s="233"/>
      <c r="J234" s="49"/>
      <c r="K234" s="29"/>
      <c r="L234" s="78"/>
      <c r="M234" s="78"/>
      <c r="N234" s="78"/>
      <c r="O234" s="78"/>
      <c r="P234" s="78"/>
      <c r="Q234" s="78"/>
      <c r="R234" s="78"/>
    </row>
    <row r="235" spans="1:18" s="31" customFormat="1">
      <c r="A235" s="63"/>
      <c r="B235" s="64"/>
      <c r="C235" s="65"/>
      <c r="D235" s="50"/>
      <c r="E235" s="50"/>
      <c r="F235" s="50"/>
      <c r="G235" s="50"/>
      <c r="H235" s="49"/>
      <c r="I235" s="233"/>
      <c r="J235" s="49"/>
      <c r="K235" s="29"/>
      <c r="L235" s="78"/>
      <c r="M235" s="78"/>
      <c r="N235" s="78"/>
      <c r="O235" s="78"/>
      <c r="P235" s="78"/>
      <c r="Q235" s="78"/>
      <c r="R235" s="78"/>
    </row>
    <row r="236" spans="1:18" s="249" customFormat="1" ht="46.8">
      <c r="A236" s="243" t="s">
        <v>803</v>
      </c>
      <c r="B236" s="244" t="s">
        <v>860</v>
      </c>
      <c r="C236" s="243" t="s">
        <v>18</v>
      </c>
      <c r="D236" s="245"/>
      <c r="E236" s="250"/>
      <c r="F236" s="245"/>
      <c r="G236" s="245"/>
      <c r="H236" s="245"/>
      <c r="I236" s="257"/>
      <c r="J236" s="252"/>
      <c r="K236" s="253"/>
      <c r="L236" s="258"/>
      <c r="M236" s="258"/>
      <c r="N236" s="258"/>
      <c r="O236" s="258"/>
      <c r="P236" s="258"/>
      <c r="Q236" s="258"/>
      <c r="R236" s="258"/>
    </row>
    <row r="237" spans="1:18" s="31" customFormat="1" ht="31.2">
      <c r="A237" s="71"/>
      <c r="B237" s="80" t="s">
        <v>265</v>
      </c>
      <c r="C237" s="65"/>
      <c r="D237" s="50">
        <f>6.28+2.24</f>
        <v>8.52</v>
      </c>
      <c r="E237" s="50"/>
      <c r="F237" s="50"/>
      <c r="G237" s="50"/>
      <c r="H237" s="50">
        <f>ROUND(PRODUCT(D237:G237),2)</f>
        <v>8.52</v>
      </c>
      <c r="I237" s="233"/>
      <c r="J237" s="49"/>
      <c r="K237" s="29"/>
      <c r="L237" s="78"/>
      <c r="M237" s="78"/>
      <c r="N237" s="78"/>
      <c r="O237" s="78"/>
      <c r="P237" s="78"/>
      <c r="Q237" s="78"/>
      <c r="R237" s="78"/>
    </row>
    <row r="238" spans="1:18" s="31" customFormat="1">
      <c r="A238" s="47"/>
      <c r="B238" s="70"/>
      <c r="C238" s="65"/>
      <c r="D238" s="50"/>
      <c r="E238" s="50"/>
      <c r="F238" s="50"/>
      <c r="G238" s="50"/>
      <c r="H238" s="50"/>
      <c r="I238" s="233"/>
      <c r="J238" s="49"/>
      <c r="K238" s="29"/>
      <c r="L238" s="78"/>
      <c r="M238" s="78"/>
      <c r="N238" s="78"/>
      <c r="O238" s="78"/>
      <c r="P238" s="78"/>
      <c r="Q238" s="78"/>
      <c r="R238" s="78"/>
    </row>
    <row r="239" spans="1:18" s="31" customFormat="1">
      <c r="A239" s="47"/>
      <c r="B239" s="64" t="str">
        <f>"Total item "&amp;A236</f>
        <v>Total item 4.1.8</v>
      </c>
      <c r="C239" s="65"/>
      <c r="D239" s="50"/>
      <c r="E239" s="50"/>
      <c r="F239" s="50"/>
      <c r="G239" s="50"/>
      <c r="H239" s="245">
        <f>SUM(H237:H238)</f>
        <v>8.52</v>
      </c>
      <c r="I239" s="232"/>
      <c r="J239" s="49"/>
      <c r="K239" s="29"/>
      <c r="L239" s="77"/>
      <c r="M239" s="77"/>
      <c r="N239" s="77"/>
      <c r="O239" s="77"/>
      <c r="P239" s="77"/>
      <c r="Q239" s="77"/>
      <c r="R239" s="77"/>
    </row>
    <row r="240" spans="1:18" s="31" customFormat="1">
      <c r="A240" s="63"/>
      <c r="B240" s="64"/>
      <c r="C240" s="65"/>
      <c r="D240" s="50"/>
      <c r="E240" s="50"/>
      <c r="F240" s="50"/>
      <c r="G240" s="50"/>
      <c r="H240" s="49"/>
      <c r="I240" s="37"/>
      <c r="J240" s="49"/>
      <c r="K240" s="29"/>
      <c r="L240" s="30"/>
      <c r="M240" s="30"/>
      <c r="N240" s="30"/>
      <c r="O240" s="30"/>
      <c r="P240" s="30"/>
      <c r="Q240" s="30"/>
      <c r="R240" s="30"/>
    </row>
    <row r="241" spans="1:18" s="86" customFormat="1">
      <c r="A241" s="81" t="s">
        <v>33</v>
      </c>
      <c r="B241" s="87" t="s">
        <v>270</v>
      </c>
      <c r="C241" s="82"/>
      <c r="D241" s="83"/>
      <c r="E241" s="83"/>
      <c r="F241" s="83"/>
      <c r="G241" s="83"/>
      <c r="H241" s="83"/>
      <c r="I241" s="234" t="str">
        <f>A241</f>
        <v>4.2</v>
      </c>
      <c r="J241" s="83"/>
      <c r="K241" s="84"/>
      <c r="L241" s="84"/>
      <c r="M241" s="85"/>
      <c r="N241" s="85"/>
      <c r="O241" s="85"/>
      <c r="P241" s="85"/>
      <c r="Q241" s="85"/>
      <c r="R241" s="85"/>
    </row>
    <row r="242" spans="1:18" s="31" customFormat="1">
      <c r="A242" s="63"/>
      <c r="B242" s="64"/>
      <c r="C242" s="65"/>
      <c r="D242" s="50"/>
      <c r="E242" s="50"/>
      <c r="F242" s="50"/>
      <c r="G242" s="50"/>
      <c r="H242" s="49"/>
      <c r="I242" s="37"/>
      <c r="J242" s="49"/>
      <c r="K242" s="34"/>
      <c r="L242" s="38"/>
      <c r="M242" s="30"/>
      <c r="N242" s="30"/>
      <c r="O242" s="30"/>
      <c r="P242" s="30"/>
      <c r="Q242" s="30"/>
      <c r="R242" s="30"/>
    </row>
    <row r="243" spans="1:18" s="249" customFormat="1" ht="46.8">
      <c r="A243" s="243" t="s">
        <v>204</v>
      </c>
      <c r="B243" s="244" t="s">
        <v>660</v>
      </c>
      <c r="C243" s="243" t="s">
        <v>14</v>
      </c>
      <c r="D243" s="245"/>
      <c r="E243" s="250"/>
      <c r="F243" s="245"/>
      <c r="G243" s="245"/>
      <c r="H243" s="245"/>
      <c r="I243" s="246"/>
      <c r="J243" s="245"/>
      <c r="K243" s="247"/>
      <c r="L243" s="248"/>
      <c r="M243" s="248"/>
      <c r="N243" s="248"/>
      <c r="O243" s="248"/>
      <c r="P243" s="248"/>
      <c r="Q243" s="248"/>
      <c r="R243" s="248"/>
    </row>
    <row r="244" spans="1:18" s="31" customFormat="1" ht="31.2">
      <c r="A244" s="71"/>
      <c r="B244" s="80" t="s">
        <v>271</v>
      </c>
      <c r="C244" s="65"/>
      <c r="D244" s="50">
        <v>155.72999999999999</v>
      </c>
      <c r="E244" s="50"/>
      <c r="F244" s="50"/>
      <c r="G244" s="50"/>
      <c r="H244" s="50">
        <f>ROUND(PRODUCT(D244:G244),2)</f>
        <v>155.72999999999999</v>
      </c>
      <c r="I244" s="231"/>
      <c r="J244" s="75"/>
      <c r="K244" s="29"/>
      <c r="L244" s="79"/>
      <c r="M244" s="79"/>
      <c r="N244" s="79"/>
      <c r="O244" s="79"/>
      <c r="P244" s="79"/>
      <c r="Q244" s="79"/>
      <c r="R244" s="79"/>
    </row>
    <row r="245" spans="1:18" s="31" customFormat="1">
      <c r="A245" s="47"/>
      <c r="B245" s="70"/>
      <c r="C245" s="65"/>
      <c r="D245" s="50"/>
      <c r="E245" s="50"/>
      <c r="F245" s="50"/>
      <c r="G245" s="50"/>
      <c r="H245" s="50"/>
      <c r="I245" s="37"/>
      <c r="J245" s="49"/>
      <c r="K245" s="29"/>
      <c r="L245" s="30"/>
      <c r="M245" s="30"/>
      <c r="N245" s="30"/>
      <c r="O245" s="30"/>
      <c r="P245" s="30"/>
      <c r="Q245" s="30"/>
      <c r="R245" s="30"/>
    </row>
    <row r="246" spans="1:18" s="31" customFormat="1">
      <c r="A246" s="47"/>
      <c r="B246" s="64" t="str">
        <f>"Total item "&amp;A243</f>
        <v>Total item 4.2.1</v>
      </c>
      <c r="C246" s="65"/>
      <c r="D246" s="50"/>
      <c r="E246" s="50"/>
      <c r="F246" s="50"/>
      <c r="G246" s="50"/>
      <c r="H246" s="245">
        <f>SUM(H244:H245)</f>
        <v>155.72999999999999</v>
      </c>
      <c r="I246" s="37"/>
      <c r="J246" s="49"/>
      <c r="K246" s="29"/>
      <c r="L246" s="30"/>
      <c r="M246" s="30"/>
      <c r="N246" s="30"/>
      <c r="O246" s="30"/>
      <c r="P246" s="30"/>
      <c r="Q246" s="30"/>
      <c r="R246" s="30"/>
    </row>
    <row r="247" spans="1:18" s="31" customFormat="1">
      <c r="A247" s="63"/>
      <c r="B247" s="64"/>
      <c r="C247" s="65"/>
      <c r="D247" s="50"/>
      <c r="E247" s="50"/>
      <c r="F247" s="50"/>
      <c r="G247" s="50"/>
      <c r="H247" s="49"/>
      <c r="I247" s="37"/>
      <c r="J247" s="49"/>
      <c r="K247" s="34"/>
      <c r="L247" s="38"/>
      <c r="M247" s="30"/>
      <c r="N247" s="30"/>
      <c r="O247" s="30"/>
      <c r="P247" s="30"/>
      <c r="Q247" s="30"/>
      <c r="R247" s="30"/>
    </row>
    <row r="248" spans="1:18" s="249" customFormat="1" ht="46.8">
      <c r="A248" s="243" t="s">
        <v>206</v>
      </c>
      <c r="B248" s="244" t="s">
        <v>813</v>
      </c>
      <c r="C248" s="243" t="s">
        <v>34</v>
      </c>
      <c r="D248" s="245"/>
      <c r="E248" s="250"/>
      <c r="F248" s="245"/>
      <c r="G248" s="245"/>
      <c r="H248" s="245"/>
      <c r="I248" s="246"/>
      <c r="J248" s="245"/>
      <c r="K248" s="247"/>
      <c r="L248" s="248"/>
      <c r="M248" s="248"/>
      <c r="N248" s="248"/>
      <c r="O248" s="248"/>
      <c r="P248" s="248"/>
      <c r="Q248" s="248"/>
      <c r="R248" s="248"/>
    </row>
    <row r="249" spans="1:18" s="196" customFormat="1">
      <c r="A249" s="192"/>
      <c r="B249" s="64" t="s">
        <v>855</v>
      </c>
      <c r="C249" s="47"/>
      <c r="D249" s="49" t="s">
        <v>854</v>
      </c>
      <c r="E249" s="193"/>
      <c r="F249" s="219" t="s">
        <v>856</v>
      </c>
      <c r="G249" s="181"/>
      <c r="H249" s="181"/>
      <c r="I249" s="236"/>
      <c r="J249" s="181"/>
      <c r="K249" s="194"/>
      <c r="L249" s="195"/>
      <c r="M249" s="195"/>
      <c r="N249" s="195"/>
      <c r="O249" s="195"/>
      <c r="P249" s="195"/>
      <c r="Q249" s="195"/>
      <c r="R249" s="195"/>
    </row>
    <row r="250" spans="1:18" s="31" customFormat="1">
      <c r="A250" s="71"/>
      <c r="B250" s="70" t="s">
        <v>651</v>
      </c>
      <c r="C250" s="65"/>
      <c r="D250" s="50">
        <f>18.7</f>
        <v>18.7</v>
      </c>
      <c r="E250" s="50"/>
      <c r="F250" s="50">
        <f>1/1.1</f>
        <v>0.90909090909090906</v>
      </c>
      <c r="G250" s="50"/>
      <c r="H250" s="50">
        <f>ROUND(PRODUCT(D250:G250),2)</f>
        <v>17</v>
      </c>
      <c r="I250" s="231"/>
      <c r="J250" s="75"/>
      <c r="K250" s="29"/>
      <c r="L250" s="79"/>
      <c r="M250" s="79"/>
      <c r="N250" s="79"/>
      <c r="O250" s="79"/>
      <c r="P250" s="79"/>
      <c r="Q250" s="79"/>
      <c r="R250" s="79"/>
    </row>
    <row r="251" spans="1:18" s="31" customFormat="1">
      <c r="A251" s="71"/>
      <c r="B251" s="70"/>
      <c r="C251" s="65"/>
      <c r="D251" s="50">
        <f>20.1</f>
        <v>20.100000000000001</v>
      </c>
      <c r="E251" s="50"/>
      <c r="F251" s="50">
        <f>1/1.1</f>
        <v>0.90909090909090906</v>
      </c>
      <c r="G251" s="50"/>
      <c r="H251" s="50">
        <f>ROUND(PRODUCT(D251:G251),2)</f>
        <v>18.27</v>
      </c>
      <c r="I251" s="231"/>
      <c r="J251" s="75"/>
      <c r="K251" s="29"/>
      <c r="L251" s="79"/>
      <c r="M251" s="79"/>
      <c r="N251" s="79"/>
      <c r="O251" s="79"/>
      <c r="P251" s="79"/>
      <c r="Q251" s="79"/>
      <c r="R251" s="79"/>
    </row>
    <row r="252" spans="1:18" s="31" customFormat="1">
      <c r="A252" s="47"/>
      <c r="B252" s="70"/>
      <c r="C252" s="65"/>
      <c r="D252" s="50"/>
      <c r="E252" s="50"/>
      <c r="F252" s="50"/>
      <c r="G252" s="50"/>
      <c r="H252" s="50">
        <f>ROUND(PRODUCT(D252:G252),2)</f>
        <v>0</v>
      </c>
      <c r="I252" s="37"/>
      <c r="J252" s="49"/>
      <c r="K252" s="29"/>
      <c r="L252" s="30"/>
      <c r="M252" s="30"/>
      <c r="N252" s="30"/>
      <c r="O252" s="30"/>
      <c r="P252" s="30"/>
      <c r="Q252" s="30"/>
      <c r="R252" s="30"/>
    </row>
    <row r="253" spans="1:18" s="31" customFormat="1">
      <c r="A253" s="47"/>
      <c r="B253" s="64" t="str">
        <f>"Total item "&amp;A248</f>
        <v>Total item 4.2.2</v>
      </c>
      <c r="C253" s="65"/>
      <c r="D253" s="50"/>
      <c r="E253" s="50"/>
      <c r="F253" s="50"/>
      <c r="G253" s="50"/>
      <c r="H253" s="245">
        <f>SUM(H251:H252)</f>
        <v>18.27</v>
      </c>
      <c r="I253" s="37"/>
      <c r="J253" s="49"/>
      <c r="K253" s="29"/>
      <c r="L253" s="30"/>
      <c r="M253" s="30"/>
      <c r="N253" s="30"/>
      <c r="O253" s="30"/>
      <c r="P253" s="30"/>
      <c r="Q253" s="30"/>
      <c r="R253" s="30"/>
    </row>
    <row r="254" spans="1:18" s="31" customFormat="1">
      <c r="A254" s="63"/>
      <c r="B254" s="64"/>
      <c r="C254" s="65"/>
      <c r="D254" s="50"/>
      <c r="E254" s="50"/>
      <c r="F254" s="50"/>
      <c r="G254" s="50"/>
      <c r="H254" s="49"/>
      <c r="I254" s="37"/>
      <c r="J254" s="49"/>
      <c r="K254" s="29"/>
      <c r="L254" s="30"/>
      <c r="M254" s="30"/>
      <c r="N254" s="30"/>
      <c r="O254" s="30"/>
      <c r="P254" s="30"/>
      <c r="Q254" s="30"/>
      <c r="R254" s="30"/>
    </row>
    <row r="255" spans="1:18" s="249" customFormat="1" ht="46.8">
      <c r="A255" s="243" t="s">
        <v>272</v>
      </c>
      <c r="B255" s="244" t="s">
        <v>814</v>
      </c>
      <c r="C255" s="243" t="s">
        <v>34</v>
      </c>
      <c r="D255" s="245"/>
      <c r="E255" s="250"/>
      <c r="F255" s="245"/>
      <c r="G255" s="245"/>
      <c r="H255" s="245"/>
      <c r="I255" s="251"/>
      <c r="J255" s="252"/>
      <c r="K255" s="253"/>
      <c r="L255" s="254"/>
      <c r="M255" s="254"/>
      <c r="N255" s="254"/>
      <c r="O255" s="254"/>
      <c r="P255" s="254"/>
      <c r="Q255" s="254"/>
      <c r="R255" s="254"/>
    </row>
    <row r="256" spans="1:18" s="196" customFormat="1">
      <c r="A256" s="192"/>
      <c r="B256" s="64" t="s">
        <v>855</v>
      </c>
      <c r="C256" s="47"/>
      <c r="D256" s="49" t="s">
        <v>854</v>
      </c>
      <c r="E256" s="193"/>
      <c r="F256" s="219" t="s">
        <v>856</v>
      </c>
      <c r="G256" s="181"/>
      <c r="H256" s="181"/>
      <c r="I256" s="235"/>
      <c r="J256" s="197"/>
      <c r="K256" s="198"/>
      <c r="L256" s="199"/>
      <c r="M256" s="199"/>
      <c r="N256" s="199"/>
      <c r="O256" s="199"/>
      <c r="P256" s="199"/>
      <c r="Q256" s="199"/>
      <c r="R256" s="199"/>
    </row>
    <row r="257" spans="1:18" s="31" customFormat="1">
      <c r="A257" s="71"/>
      <c r="B257" s="70" t="s">
        <v>220</v>
      </c>
      <c r="C257" s="65"/>
      <c r="D257" s="50">
        <f>35.9</f>
        <v>35.9</v>
      </c>
      <c r="E257" s="50"/>
      <c r="F257" s="50">
        <f>1/1.1</f>
        <v>0.90909090909090906</v>
      </c>
      <c r="G257" s="50"/>
      <c r="H257" s="50">
        <f>ROUND(PRODUCT(D257:G257),2)</f>
        <v>32.64</v>
      </c>
      <c r="I257" s="37"/>
      <c r="J257" s="49"/>
      <c r="K257" s="29"/>
      <c r="L257" s="30"/>
      <c r="M257" s="30"/>
      <c r="N257" s="30"/>
      <c r="O257" s="30"/>
      <c r="P257" s="30"/>
      <c r="Q257" s="30"/>
      <c r="R257" s="30"/>
    </row>
    <row r="258" spans="1:18" s="31" customFormat="1">
      <c r="A258" s="71"/>
      <c r="B258" s="70"/>
      <c r="C258" s="65"/>
      <c r="D258" s="50">
        <f>35.9</f>
        <v>35.9</v>
      </c>
      <c r="E258" s="50"/>
      <c r="F258" s="50">
        <f>1/1.1</f>
        <v>0.90909090909090906</v>
      </c>
      <c r="G258" s="50"/>
      <c r="H258" s="50">
        <f>ROUND(PRODUCT(D258:G258),2)</f>
        <v>32.64</v>
      </c>
      <c r="I258" s="37"/>
      <c r="J258" s="49"/>
      <c r="K258" s="29"/>
      <c r="L258" s="30"/>
      <c r="M258" s="30"/>
      <c r="N258" s="30"/>
      <c r="O258" s="30"/>
      <c r="P258" s="30"/>
      <c r="Q258" s="30"/>
      <c r="R258" s="30"/>
    </row>
    <row r="259" spans="1:18" s="31" customFormat="1">
      <c r="A259" s="47"/>
      <c r="B259" s="70"/>
      <c r="C259" s="65"/>
      <c r="D259" s="50"/>
      <c r="E259" s="50"/>
      <c r="F259" s="50"/>
      <c r="G259" s="50"/>
      <c r="H259" s="50"/>
      <c r="I259" s="37"/>
      <c r="J259" s="49"/>
      <c r="K259" s="29"/>
      <c r="L259" s="30"/>
      <c r="M259" s="30"/>
      <c r="N259" s="30"/>
      <c r="O259" s="30"/>
      <c r="P259" s="30"/>
      <c r="Q259" s="30"/>
      <c r="R259" s="30"/>
    </row>
    <row r="260" spans="1:18" s="31" customFormat="1">
      <c r="A260" s="47"/>
      <c r="B260" s="64" t="str">
        <f>"Total item "&amp;A255</f>
        <v>Total item 4.2.3</v>
      </c>
      <c r="C260" s="65"/>
      <c r="D260" s="50"/>
      <c r="E260" s="50"/>
      <c r="F260" s="50"/>
      <c r="G260" s="50"/>
      <c r="H260" s="245">
        <f>SUM(H258:H259)</f>
        <v>32.64</v>
      </c>
      <c r="I260" s="37"/>
      <c r="J260" s="49"/>
      <c r="K260" s="29"/>
      <c r="L260" s="30"/>
      <c r="M260" s="30"/>
      <c r="N260" s="30"/>
      <c r="O260" s="30"/>
      <c r="P260" s="30"/>
      <c r="Q260" s="30"/>
      <c r="R260" s="30"/>
    </row>
    <row r="261" spans="1:18" s="31" customFormat="1">
      <c r="A261" s="63"/>
      <c r="B261" s="64"/>
      <c r="C261" s="65"/>
      <c r="D261" s="50"/>
      <c r="E261" s="50"/>
      <c r="F261" s="50"/>
      <c r="G261" s="50"/>
      <c r="H261" s="49"/>
      <c r="I261" s="37"/>
      <c r="J261" s="49"/>
      <c r="K261" s="29"/>
      <c r="L261" s="30"/>
      <c r="M261" s="30"/>
      <c r="N261" s="30"/>
      <c r="O261" s="30"/>
      <c r="P261" s="30"/>
      <c r="Q261" s="30"/>
      <c r="R261" s="30"/>
    </row>
    <row r="262" spans="1:18" s="249" customFormat="1" ht="46.8">
      <c r="A262" s="243" t="s">
        <v>273</v>
      </c>
      <c r="B262" s="244" t="s">
        <v>815</v>
      </c>
      <c r="C262" s="243" t="s">
        <v>34</v>
      </c>
      <c r="D262" s="245"/>
      <c r="E262" s="250"/>
      <c r="F262" s="245"/>
      <c r="G262" s="245"/>
      <c r="H262" s="245"/>
      <c r="I262" s="251"/>
      <c r="J262" s="252"/>
      <c r="K262" s="253"/>
      <c r="L262" s="254"/>
      <c r="M262" s="254"/>
      <c r="N262" s="254"/>
      <c r="O262" s="254"/>
      <c r="P262" s="254"/>
      <c r="Q262" s="254"/>
      <c r="R262" s="254"/>
    </row>
    <row r="263" spans="1:18" s="196" customFormat="1">
      <c r="A263" s="192"/>
      <c r="B263" s="64" t="s">
        <v>855</v>
      </c>
      <c r="C263" s="47"/>
      <c r="D263" s="49" t="s">
        <v>854</v>
      </c>
      <c r="E263" s="193"/>
      <c r="F263" s="219" t="s">
        <v>856</v>
      </c>
      <c r="G263" s="181"/>
      <c r="H263" s="181"/>
      <c r="I263" s="235"/>
      <c r="J263" s="197"/>
      <c r="K263" s="198"/>
      <c r="L263" s="199"/>
      <c r="M263" s="199"/>
      <c r="N263" s="199"/>
      <c r="O263" s="199"/>
      <c r="P263" s="199"/>
      <c r="Q263" s="199"/>
      <c r="R263" s="199"/>
    </row>
    <row r="264" spans="1:18" s="31" customFormat="1">
      <c r="A264" s="71"/>
      <c r="B264" s="70" t="s">
        <v>222</v>
      </c>
      <c r="C264" s="65"/>
      <c r="D264" s="50">
        <f>52.7</f>
        <v>52.7</v>
      </c>
      <c r="E264" s="50"/>
      <c r="F264" s="50">
        <f>1/1.1</f>
        <v>0.90909090909090906</v>
      </c>
      <c r="G264" s="50"/>
      <c r="H264" s="50">
        <f>ROUND(PRODUCT(D264:G264),2)</f>
        <v>47.91</v>
      </c>
      <c r="I264" s="37"/>
      <c r="J264" s="49"/>
      <c r="K264" s="29"/>
      <c r="L264" s="30"/>
      <c r="M264" s="30"/>
      <c r="N264" s="30"/>
      <c r="O264" s="30"/>
      <c r="P264" s="30"/>
      <c r="Q264" s="30"/>
      <c r="R264" s="30"/>
    </row>
    <row r="265" spans="1:18" s="31" customFormat="1">
      <c r="A265" s="71"/>
      <c r="B265" s="70"/>
      <c r="C265" s="65"/>
      <c r="D265" s="50">
        <f>173.6</f>
        <v>173.6</v>
      </c>
      <c r="E265" s="50"/>
      <c r="F265" s="50">
        <f>1/1.1</f>
        <v>0.90909090909090906</v>
      </c>
      <c r="G265" s="50"/>
      <c r="H265" s="50">
        <f>ROUND(PRODUCT(D265:G265),2)</f>
        <v>157.82</v>
      </c>
      <c r="I265" s="37"/>
      <c r="J265" s="49"/>
      <c r="K265" s="29"/>
      <c r="L265" s="30"/>
      <c r="M265" s="30"/>
      <c r="N265" s="30"/>
      <c r="O265" s="30"/>
      <c r="P265" s="30"/>
      <c r="Q265" s="30"/>
      <c r="R265" s="30"/>
    </row>
    <row r="266" spans="1:18" s="31" customFormat="1">
      <c r="A266" s="47"/>
      <c r="B266" s="70"/>
      <c r="C266" s="65"/>
      <c r="D266" s="50"/>
      <c r="E266" s="50"/>
      <c r="F266" s="50"/>
      <c r="G266" s="50"/>
      <c r="H266" s="50"/>
      <c r="I266" s="37"/>
      <c r="J266" s="49"/>
      <c r="K266" s="29"/>
      <c r="L266" s="30"/>
      <c r="M266" s="30"/>
      <c r="N266" s="30"/>
      <c r="O266" s="30"/>
      <c r="P266" s="30"/>
      <c r="Q266" s="30"/>
      <c r="R266" s="30"/>
    </row>
    <row r="267" spans="1:18" s="31" customFormat="1">
      <c r="A267" s="47"/>
      <c r="B267" s="64" t="str">
        <f>"Total item "&amp;A262</f>
        <v>Total item 4.2.4</v>
      </c>
      <c r="C267" s="65"/>
      <c r="D267" s="50"/>
      <c r="E267" s="50"/>
      <c r="F267" s="50"/>
      <c r="G267" s="50"/>
      <c r="H267" s="245">
        <f>SUM(H265:H266)</f>
        <v>157.82</v>
      </c>
      <c r="I267" s="37"/>
      <c r="J267" s="49"/>
      <c r="K267" s="29"/>
      <c r="L267" s="30"/>
      <c r="M267" s="30"/>
      <c r="N267" s="30"/>
      <c r="O267" s="30"/>
      <c r="P267" s="30"/>
      <c r="Q267" s="30"/>
      <c r="R267" s="30"/>
    </row>
    <row r="268" spans="1:18" s="31" customFormat="1">
      <c r="A268" s="63"/>
      <c r="B268" s="64"/>
      <c r="C268" s="65"/>
      <c r="D268" s="50"/>
      <c r="E268" s="50"/>
      <c r="F268" s="50"/>
      <c r="G268" s="50"/>
      <c r="H268" s="49"/>
      <c r="I268" s="37"/>
      <c r="J268" s="49"/>
      <c r="K268" s="29"/>
      <c r="L268" s="30"/>
      <c r="M268" s="30"/>
      <c r="N268" s="30"/>
      <c r="O268" s="30"/>
      <c r="P268" s="30"/>
      <c r="Q268" s="30"/>
      <c r="R268" s="30"/>
    </row>
    <row r="269" spans="1:18" s="249" customFormat="1" ht="46.8">
      <c r="A269" s="243" t="s">
        <v>274</v>
      </c>
      <c r="B269" s="244" t="s">
        <v>816</v>
      </c>
      <c r="C269" s="243" t="s">
        <v>34</v>
      </c>
      <c r="D269" s="245"/>
      <c r="E269" s="250"/>
      <c r="F269" s="245"/>
      <c r="G269" s="245"/>
      <c r="H269" s="245"/>
      <c r="I269" s="251"/>
      <c r="J269" s="252"/>
      <c r="K269" s="253"/>
      <c r="L269" s="254"/>
      <c r="M269" s="254"/>
      <c r="N269" s="254"/>
      <c r="O269" s="254"/>
      <c r="P269" s="254"/>
      <c r="Q269" s="254"/>
      <c r="R269" s="254"/>
    </row>
    <row r="270" spans="1:18" s="196" customFormat="1">
      <c r="A270" s="192"/>
      <c r="B270" s="64" t="s">
        <v>855</v>
      </c>
      <c r="C270" s="47"/>
      <c r="D270" s="49" t="s">
        <v>854</v>
      </c>
      <c r="E270" s="193"/>
      <c r="F270" s="219" t="s">
        <v>856</v>
      </c>
      <c r="G270" s="181"/>
      <c r="H270" s="181"/>
      <c r="I270" s="235"/>
      <c r="J270" s="197"/>
      <c r="K270" s="198"/>
      <c r="L270" s="199"/>
      <c r="M270" s="199"/>
      <c r="N270" s="199"/>
      <c r="O270" s="199"/>
      <c r="P270" s="199"/>
      <c r="Q270" s="199"/>
      <c r="R270" s="199"/>
    </row>
    <row r="271" spans="1:18" s="31" customFormat="1">
      <c r="A271" s="71"/>
      <c r="B271" s="70" t="s">
        <v>653</v>
      </c>
      <c r="C271" s="65"/>
      <c r="D271" s="50">
        <f>554</f>
        <v>554</v>
      </c>
      <c r="E271" s="50"/>
      <c r="F271" s="50">
        <f>1/1.1</f>
        <v>0.90909090909090906</v>
      </c>
      <c r="G271" s="50"/>
      <c r="H271" s="50">
        <f>ROUND(PRODUCT(D271:G271),2)</f>
        <v>503.64</v>
      </c>
      <c r="I271" s="37"/>
      <c r="J271" s="49"/>
      <c r="K271" s="29"/>
      <c r="L271" s="30"/>
      <c r="M271" s="30"/>
      <c r="N271" s="30"/>
      <c r="O271" s="30"/>
      <c r="P271" s="30"/>
      <c r="Q271" s="30"/>
      <c r="R271" s="30"/>
    </row>
    <row r="272" spans="1:18" s="31" customFormat="1">
      <c r="A272" s="71"/>
      <c r="B272" s="70"/>
      <c r="C272" s="65"/>
      <c r="D272" s="50">
        <f>693.3</f>
        <v>693.3</v>
      </c>
      <c r="E272" s="50"/>
      <c r="F272" s="50">
        <f>1/1.1</f>
        <v>0.90909090909090906</v>
      </c>
      <c r="G272" s="50"/>
      <c r="H272" s="50">
        <f>ROUND(PRODUCT(D272:G272),2)</f>
        <v>630.27</v>
      </c>
      <c r="I272" s="37"/>
      <c r="J272" s="49"/>
      <c r="K272" s="29"/>
      <c r="L272" s="30"/>
      <c r="M272" s="30"/>
      <c r="N272" s="30"/>
      <c r="O272" s="30"/>
      <c r="P272" s="30"/>
      <c r="Q272" s="30"/>
      <c r="R272" s="30"/>
    </row>
    <row r="273" spans="1:18" s="31" customFormat="1">
      <c r="A273" s="47"/>
      <c r="B273" s="70"/>
      <c r="C273" s="65"/>
      <c r="D273" s="50"/>
      <c r="E273" s="50"/>
      <c r="F273" s="50"/>
      <c r="G273" s="50"/>
      <c r="H273" s="50"/>
      <c r="I273" s="37"/>
      <c r="J273" s="49"/>
      <c r="K273" s="29"/>
      <c r="L273" s="30"/>
      <c r="M273" s="30"/>
      <c r="N273" s="30"/>
      <c r="O273" s="30"/>
      <c r="P273" s="30"/>
      <c r="Q273" s="30"/>
      <c r="R273" s="30"/>
    </row>
    <row r="274" spans="1:18" s="31" customFormat="1">
      <c r="A274" s="47"/>
      <c r="B274" s="64" t="str">
        <f>"Total item "&amp;A269</f>
        <v>Total item 4.2.5</v>
      </c>
      <c r="C274" s="65"/>
      <c r="D274" s="50"/>
      <c r="E274" s="50"/>
      <c r="F274" s="50"/>
      <c r="G274" s="50"/>
      <c r="H274" s="245">
        <f>SUM(H272:H273)</f>
        <v>630.27</v>
      </c>
      <c r="I274" s="37"/>
      <c r="J274" s="49"/>
      <c r="K274" s="29"/>
      <c r="L274" s="30"/>
      <c r="M274" s="30"/>
      <c r="N274" s="30"/>
      <c r="O274" s="30"/>
      <c r="P274" s="30"/>
      <c r="Q274" s="30"/>
      <c r="R274" s="30"/>
    </row>
    <row r="275" spans="1:18" s="31" customFormat="1">
      <c r="A275" s="63"/>
      <c r="B275" s="64"/>
      <c r="C275" s="65"/>
      <c r="D275" s="50"/>
      <c r="E275" s="50"/>
      <c r="F275" s="50"/>
      <c r="G275" s="50"/>
      <c r="H275" s="49"/>
      <c r="I275" s="37"/>
      <c r="J275" s="49"/>
      <c r="K275" s="29"/>
      <c r="L275" s="30"/>
      <c r="M275" s="30"/>
      <c r="N275" s="30"/>
      <c r="O275" s="30"/>
      <c r="P275" s="30"/>
      <c r="Q275" s="30"/>
      <c r="R275" s="30"/>
    </row>
    <row r="276" spans="1:18" s="249" customFormat="1" ht="46.8">
      <c r="A276" s="243" t="s">
        <v>661</v>
      </c>
      <c r="B276" s="244" t="s">
        <v>812</v>
      </c>
      <c r="C276" s="243" t="s">
        <v>34</v>
      </c>
      <c r="D276" s="245"/>
      <c r="E276" s="250"/>
      <c r="F276" s="245"/>
      <c r="G276" s="245"/>
      <c r="H276" s="245"/>
      <c r="I276" s="251"/>
      <c r="J276" s="252"/>
      <c r="K276" s="253"/>
      <c r="L276" s="254"/>
      <c r="M276" s="254"/>
      <c r="N276" s="254"/>
      <c r="O276" s="254"/>
      <c r="P276" s="254"/>
      <c r="Q276" s="254"/>
      <c r="R276" s="254"/>
    </row>
    <row r="277" spans="1:18" s="196" customFormat="1">
      <c r="A277" s="192"/>
      <c r="B277" s="64" t="s">
        <v>855</v>
      </c>
      <c r="C277" s="47"/>
      <c r="D277" s="49" t="s">
        <v>854</v>
      </c>
      <c r="E277" s="193"/>
      <c r="F277" s="219" t="s">
        <v>856</v>
      </c>
      <c r="G277" s="181"/>
      <c r="H277" s="181"/>
      <c r="I277" s="235"/>
      <c r="J277" s="197"/>
      <c r="K277" s="198"/>
      <c r="L277" s="199"/>
      <c r="M277" s="199"/>
      <c r="N277" s="199"/>
      <c r="O277" s="199"/>
      <c r="P277" s="199"/>
      <c r="Q277" s="199"/>
      <c r="R277" s="199"/>
    </row>
    <row r="278" spans="1:18" s="31" customFormat="1">
      <c r="A278" s="71"/>
      <c r="B278" s="70" t="s">
        <v>225</v>
      </c>
      <c r="C278" s="65"/>
      <c r="D278" s="50">
        <f>107.9</f>
        <v>107.9</v>
      </c>
      <c r="E278" s="50"/>
      <c r="F278" s="50">
        <f>1/1.1</f>
        <v>0.90909090909090906</v>
      </c>
      <c r="G278" s="50"/>
      <c r="H278" s="50">
        <f>ROUND(PRODUCT(D278:G278),2)</f>
        <v>98.09</v>
      </c>
      <c r="I278" s="37"/>
      <c r="J278" s="49"/>
      <c r="K278" s="29"/>
      <c r="L278" s="30"/>
      <c r="M278" s="30"/>
      <c r="N278" s="30"/>
      <c r="O278" s="30"/>
      <c r="P278" s="30"/>
      <c r="Q278" s="30"/>
      <c r="R278" s="30"/>
    </row>
    <row r="279" spans="1:18" s="31" customFormat="1">
      <c r="A279" s="71"/>
      <c r="B279" s="70"/>
      <c r="C279" s="65"/>
      <c r="D279" s="50">
        <f>156.3</f>
        <v>156.30000000000001</v>
      </c>
      <c r="E279" s="50"/>
      <c r="F279" s="50">
        <f>1/1.1</f>
        <v>0.90909090909090906</v>
      </c>
      <c r="G279" s="50"/>
      <c r="H279" s="50">
        <f>ROUND(PRODUCT(D279:G279),2)</f>
        <v>142.09</v>
      </c>
      <c r="I279" s="37"/>
      <c r="J279" s="49"/>
      <c r="K279" s="29"/>
      <c r="L279" s="30"/>
      <c r="M279" s="30"/>
      <c r="N279" s="30"/>
      <c r="O279" s="30"/>
      <c r="P279" s="30"/>
      <c r="Q279" s="30"/>
      <c r="R279" s="30"/>
    </row>
    <row r="280" spans="1:18" s="31" customFormat="1">
      <c r="A280" s="47"/>
      <c r="B280" s="70"/>
      <c r="C280" s="65"/>
      <c r="D280" s="50"/>
      <c r="E280" s="50"/>
      <c r="F280" s="50"/>
      <c r="G280" s="50"/>
      <c r="H280" s="50"/>
      <c r="I280" s="37"/>
      <c r="J280" s="49"/>
      <c r="K280" s="29"/>
      <c r="L280" s="30"/>
      <c r="M280" s="30"/>
      <c r="N280" s="30"/>
      <c r="O280" s="30"/>
      <c r="P280" s="30"/>
      <c r="Q280" s="30"/>
      <c r="R280" s="30"/>
    </row>
    <row r="281" spans="1:18" s="31" customFormat="1">
      <c r="A281" s="47"/>
      <c r="B281" s="64" t="str">
        <f>"Total item "&amp;A276</f>
        <v>Total item 4.2.6</v>
      </c>
      <c r="C281" s="65"/>
      <c r="D281" s="50"/>
      <c r="E281" s="50"/>
      <c r="F281" s="50"/>
      <c r="G281" s="50"/>
      <c r="H281" s="245">
        <f>SUM(H279:H280)</f>
        <v>142.09</v>
      </c>
      <c r="I281" s="37"/>
      <c r="J281" s="49"/>
      <c r="K281" s="29"/>
      <c r="L281" s="30"/>
      <c r="M281" s="30"/>
      <c r="N281" s="30"/>
      <c r="O281" s="30"/>
      <c r="P281" s="30"/>
      <c r="Q281" s="30"/>
      <c r="R281" s="30"/>
    </row>
    <row r="282" spans="1:18" s="31" customFormat="1">
      <c r="A282" s="63"/>
      <c r="B282" s="64"/>
      <c r="C282" s="65"/>
      <c r="D282" s="50"/>
      <c r="E282" s="50"/>
      <c r="F282" s="50"/>
      <c r="G282" s="50"/>
      <c r="H282" s="49"/>
      <c r="I282" s="37"/>
      <c r="J282" s="49"/>
      <c r="K282" s="29"/>
      <c r="L282" s="30"/>
      <c r="M282" s="30"/>
      <c r="N282" s="30"/>
      <c r="O282" s="30"/>
      <c r="P282" s="30"/>
      <c r="Q282" s="30"/>
      <c r="R282" s="30"/>
    </row>
    <row r="283" spans="1:18" s="249" customFormat="1" ht="31.2">
      <c r="A283" s="243" t="s">
        <v>662</v>
      </c>
      <c r="B283" s="244" t="s">
        <v>861</v>
      </c>
      <c r="C283" s="243" t="s">
        <v>18</v>
      </c>
      <c r="D283" s="245"/>
      <c r="E283" s="250"/>
      <c r="F283" s="245"/>
      <c r="G283" s="245"/>
      <c r="H283" s="245"/>
      <c r="I283" s="251"/>
      <c r="J283" s="252"/>
      <c r="K283" s="253"/>
      <c r="L283" s="254"/>
      <c r="M283" s="254"/>
      <c r="N283" s="254"/>
      <c r="O283" s="254"/>
      <c r="P283" s="254"/>
      <c r="Q283" s="254"/>
      <c r="R283" s="254"/>
    </row>
    <row r="284" spans="1:18" s="31" customFormat="1" ht="31.2">
      <c r="A284" s="71"/>
      <c r="B284" s="80" t="s">
        <v>265</v>
      </c>
      <c r="C284" s="65"/>
      <c r="D284" s="50">
        <v>10.71</v>
      </c>
      <c r="E284" s="50"/>
      <c r="F284" s="50"/>
      <c r="G284" s="50"/>
      <c r="H284" s="50">
        <f>ROUND(PRODUCT(D284:G284),2)</f>
        <v>10.71</v>
      </c>
      <c r="I284" s="37"/>
      <c r="J284" s="49"/>
      <c r="K284" s="29"/>
      <c r="L284" s="30"/>
      <c r="M284" s="30"/>
      <c r="N284" s="30"/>
      <c r="O284" s="30"/>
      <c r="P284" s="30"/>
      <c r="Q284" s="30"/>
      <c r="R284" s="30"/>
    </row>
    <row r="285" spans="1:18" s="31" customFormat="1">
      <c r="A285" s="47"/>
      <c r="B285" s="70"/>
      <c r="C285" s="65"/>
      <c r="D285" s="50"/>
      <c r="E285" s="50"/>
      <c r="F285" s="50"/>
      <c r="G285" s="50"/>
      <c r="H285" s="50"/>
      <c r="I285" s="37"/>
      <c r="J285" s="49"/>
      <c r="K285" s="29"/>
      <c r="L285" s="30"/>
      <c r="M285" s="30"/>
      <c r="N285" s="30"/>
      <c r="O285" s="30"/>
      <c r="P285" s="30"/>
      <c r="Q285" s="30"/>
      <c r="R285" s="30"/>
    </row>
    <row r="286" spans="1:18" s="31" customFormat="1">
      <c r="A286" s="47"/>
      <c r="B286" s="64" t="str">
        <f>"Total item "&amp;A283</f>
        <v>Total item 4.2.7</v>
      </c>
      <c r="C286" s="65"/>
      <c r="D286" s="50"/>
      <c r="E286" s="50"/>
      <c r="F286" s="50"/>
      <c r="G286" s="50"/>
      <c r="H286" s="245">
        <f>SUM(H284:H285)</f>
        <v>10.71</v>
      </c>
      <c r="I286" s="37"/>
      <c r="J286" s="49"/>
      <c r="K286" s="29"/>
      <c r="L286" s="30"/>
      <c r="M286" s="30"/>
      <c r="N286" s="30"/>
      <c r="O286" s="30"/>
      <c r="P286" s="30"/>
      <c r="Q286" s="30"/>
      <c r="R286" s="30"/>
    </row>
    <row r="287" spans="1:18" s="31" customFormat="1">
      <c r="A287" s="63"/>
      <c r="B287" s="64"/>
      <c r="C287" s="65"/>
      <c r="D287" s="50"/>
      <c r="E287" s="50"/>
      <c r="F287" s="50"/>
      <c r="G287" s="50"/>
      <c r="H287" s="49"/>
      <c r="I287" s="37"/>
      <c r="J287" s="49"/>
      <c r="K287" s="29"/>
      <c r="L287" s="30"/>
      <c r="M287" s="30"/>
      <c r="N287" s="30"/>
      <c r="O287" s="30"/>
      <c r="P287" s="30"/>
      <c r="Q287" s="30"/>
      <c r="R287" s="30"/>
    </row>
    <row r="288" spans="1:18" s="249" customFormat="1" ht="31.2">
      <c r="A288" s="243" t="s">
        <v>663</v>
      </c>
      <c r="B288" s="244" t="s">
        <v>862</v>
      </c>
      <c r="C288" s="243" t="s">
        <v>863</v>
      </c>
      <c r="D288" s="250"/>
      <c r="E288" s="250"/>
      <c r="F288" s="245"/>
      <c r="G288" s="245"/>
      <c r="H288" s="245"/>
      <c r="I288" s="251"/>
      <c r="J288" s="252"/>
      <c r="K288" s="253"/>
      <c r="L288" s="254"/>
      <c r="M288" s="254"/>
      <c r="N288" s="254"/>
      <c r="O288" s="254"/>
      <c r="P288" s="254"/>
      <c r="Q288" s="254"/>
      <c r="R288" s="254"/>
    </row>
    <row r="289" spans="1:18" s="31" customFormat="1">
      <c r="A289" s="71"/>
      <c r="B289" s="80" t="s">
        <v>275</v>
      </c>
      <c r="C289" s="65"/>
      <c r="D289" s="50">
        <v>84.33</v>
      </c>
      <c r="E289" s="50"/>
      <c r="F289" s="50"/>
      <c r="G289" s="50"/>
      <c r="H289" s="50">
        <f>ROUND(PRODUCT(D289:G289),2)</f>
        <v>84.33</v>
      </c>
      <c r="I289" s="37"/>
      <c r="J289" s="49"/>
      <c r="K289" s="29"/>
      <c r="L289" s="30"/>
      <c r="M289" s="30"/>
      <c r="N289" s="30"/>
      <c r="O289" s="30"/>
      <c r="P289" s="30"/>
      <c r="Q289" s="30"/>
      <c r="R289" s="30"/>
    </row>
    <row r="290" spans="1:18" s="31" customFormat="1">
      <c r="A290" s="47"/>
      <c r="B290" s="70"/>
      <c r="C290" s="65"/>
      <c r="D290" s="50"/>
      <c r="E290" s="50"/>
      <c r="F290" s="50"/>
      <c r="G290" s="50"/>
      <c r="H290" s="50"/>
      <c r="I290" s="37"/>
      <c r="J290" s="49"/>
      <c r="K290" s="29"/>
      <c r="L290" s="30"/>
      <c r="M290" s="30"/>
      <c r="N290" s="30"/>
      <c r="O290" s="30"/>
      <c r="P290" s="30"/>
      <c r="Q290" s="30"/>
      <c r="R290" s="30"/>
    </row>
    <row r="291" spans="1:18" s="31" customFormat="1">
      <c r="A291" s="47"/>
      <c r="B291" s="64" t="str">
        <f>"Total item "&amp;A288</f>
        <v>Total item 4.2.8</v>
      </c>
      <c r="C291" s="65"/>
      <c r="D291" s="50"/>
      <c r="E291" s="50"/>
      <c r="F291" s="50"/>
      <c r="G291" s="50"/>
      <c r="H291" s="245">
        <f>SUM(H289:H290)</f>
        <v>84.33</v>
      </c>
      <c r="I291" s="37"/>
      <c r="J291" s="49"/>
      <c r="K291" s="29"/>
      <c r="L291" s="30"/>
      <c r="M291" s="30"/>
      <c r="N291" s="30"/>
      <c r="O291" s="30"/>
      <c r="P291" s="30"/>
      <c r="Q291" s="30"/>
      <c r="R291" s="30"/>
    </row>
    <row r="292" spans="1:18" s="31" customFormat="1">
      <c r="A292" s="63"/>
      <c r="B292" s="64"/>
      <c r="C292" s="65"/>
      <c r="D292" s="50"/>
      <c r="E292" s="50"/>
      <c r="F292" s="50"/>
      <c r="G292" s="50"/>
      <c r="H292" s="49"/>
      <c r="I292" s="37"/>
      <c r="J292" s="49"/>
      <c r="K292" s="29"/>
      <c r="L292" s="30"/>
      <c r="M292" s="30"/>
      <c r="N292" s="30"/>
      <c r="O292" s="30"/>
      <c r="P292" s="30"/>
      <c r="Q292" s="30"/>
      <c r="R292" s="30"/>
    </row>
    <row r="293" spans="1:18" s="31" customFormat="1">
      <c r="A293" s="81" t="s">
        <v>276</v>
      </c>
      <c r="B293" s="87" t="s">
        <v>277</v>
      </c>
      <c r="C293" s="82"/>
      <c r="D293" s="83"/>
      <c r="E293" s="83"/>
      <c r="F293" s="83"/>
      <c r="G293" s="83"/>
      <c r="H293" s="83"/>
      <c r="I293" s="234" t="str">
        <f>A293</f>
        <v>4.3</v>
      </c>
      <c r="J293" s="49"/>
      <c r="K293" s="29"/>
      <c r="L293" s="30"/>
      <c r="M293" s="30"/>
      <c r="N293" s="30"/>
      <c r="O293" s="30"/>
      <c r="P293" s="30"/>
      <c r="Q293" s="30"/>
      <c r="R293" s="30"/>
    </row>
    <row r="294" spans="1:18" s="31" customFormat="1">
      <c r="A294" s="63"/>
      <c r="B294" s="64"/>
      <c r="C294" s="65"/>
      <c r="D294" s="50"/>
      <c r="E294" s="50"/>
      <c r="F294" s="50"/>
      <c r="G294" s="50"/>
      <c r="H294" s="49"/>
      <c r="I294" s="37"/>
      <c r="J294" s="49"/>
      <c r="K294" s="29"/>
      <c r="L294" s="30"/>
      <c r="M294" s="30"/>
      <c r="N294" s="30"/>
      <c r="O294" s="30"/>
      <c r="P294" s="30"/>
      <c r="Q294" s="30"/>
      <c r="R294" s="30"/>
    </row>
    <row r="295" spans="1:18" s="249" customFormat="1" ht="31.2">
      <c r="A295" s="243" t="s">
        <v>278</v>
      </c>
      <c r="B295" s="244" t="s">
        <v>853</v>
      </c>
      <c r="C295" s="243" t="s">
        <v>14</v>
      </c>
      <c r="D295" s="245"/>
      <c r="E295" s="250"/>
      <c r="F295" s="245"/>
      <c r="G295" s="245"/>
      <c r="H295" s="245"/>
      <c r="I295" s="251"/>
      <c r="J295" s="252"/>
      <c r="K295" s="253"/>
      <c r="L295" s="254"/>
      <c r="M295" s="254"/>
      <c r="N295" s="254"/>
      <c r="O295" s="254"/>
      <c r="P295" s="254"/>
      <c r="Q295" s="254"/>
      <c r="R295" s="254"/>
    </row>
    <row r="296" spans="1:18" s="31" customFormat="1" ht="31.2">
      <c r="A296" s="71"/>
      <c r="B296" s="80" t="s">
        <v>271</v>
      </c>
      <c r="C296" s="65"/>
      <c r="D296" s="50">
        <v>111.8</v>
      </c>
      <c r="E296" s="50"/>
      <c r="F296" s="50"/>
      <c r="G296" s="50"/>
      <c r="H296" s="50">
        <f>ROUND(PRODUCT(D296:G296),2)</f>
        <v>111.8</v>
      </c>
      <c r="I296" s="37"/>
      <c r="J296" s="49"/>
      <c r="K296" s="29"/>
      <c r="L296" s="30"/>
      <c r="M296" s="30"/>
      <c r="N296" s="30"/>
      <c r="O296" s="30"/>
      <c r="P296" s="30"/>
      <c r="Q296" s="30"/>
      <c r="R296" s="30"/>
    </row>
    <row r="297" spans="1:18" s="31" customFormat="1">
      <c r="A297" s="47"/>
      <c r="B297" s="70"/>
      <c r="C297" s="65"/>
      <c r="D297" s="50"/>
      <c r="E297" s="50"/>
      <c r="F297" s="50"/>
      <c r="G297" s="50"/>
      <c r="H297" s="50"/>
      <c r="I297" s="37"/>
      <c r="J297" s="49"/>
      <c r="K297" s="29"/>
      <c r="L297" s="30"/>
      <c r="M297" s="30"/>
      <c r="N297" s="30"/>
      <c r="O297" s="30"/>
      <c r="P297" s="30"/>
      <c r="Q297" s="30"/>
      <c r="R297" s="30"/>
    </row>
    <row r="298" spans="1:18" s="31" customFormat="1">
      <c r="A298" s="47"/>
      <c r="B298" s="64" t="str">
        <f>"Total item "&amp;A295</f>
        <v>Total item 4.3.1</v>
      </c>
      <c r="C298" s="65"/>
      <c r="D298" s="50"/>
      <c r="E298" s="50"/>
      <c r="F298" s="50"/>
      <c r="G298" s="50"/>
      <c r="H298" s="245">
        <f>SUM(H296:H297)</f>
        <v>111.8</v>
      </c>
      <c r="I298" s="37"/>
      <c r="J298" s="49"/>
      <c r="K298" s="29"/>
      <c r="L298" s="30"/>
      <c r="M298" s="30"/>
      <c r="N298" s="30"/>
      <c r="O298" s="30"/>
      <c r="P298" s="30"/>
      <c r="Q298" s="30"/>
      <c r="R298" s="30"/>
    </row>
    <row r="299" spans="1:18" s="31" customFormat="1">
      <c r="A299" s="63"/>
      <c r="B299" s="64"/>
      <c r="C299" s="65"/>
      <c r="D299" s="50"/>
      <c r="E299" s="50"/>
      <c r="F299" s="50"/>
      <c r="G299" s="50"/>
      <c r="H299" s="49"/>
      <c r="I299" s="37"/>
      <c r="J299" s="49"/>
      <c r="K299" s="29"/>
      <c r="L299" s="30"/>
      <c r="M299" s="30"/>
      <c r="N299" s="30"/>
      <c r="O299" s="30"/>
      <c r="P299" s="30"/>
      <c r="Q299" s="30"/>
      <c r="R299" s="30"/>
    </row>
    <row r="300" spans="1:18" s="249" customFormat="1" ht="31.2">
      <c r="A300" s="243" t="s">
        <v>279</v>
      </c>
      <c r="B300" s="244" t="s">
        <v>864</v>
      </c>
      <c r="C300" s="243" t="s">
        <v>34</v>
      </c>
      <c r="D300" s="245"/>
      <c r="E300" s="250"/>
      <c r="F300" s="245"/>
      <c r="G300" s="245"/>
      <c r="H300" s="245"/>
      <c r="I300" s="251"/>
      <c r="J300" s="252"/>
      <c r="K300" s="253"/>
      <c r="L300" s="254"/>
      <c r="M300" s="254"/>
      <c r="N300" s="254"/>
      <c r="O300" s="254"/>
      <c r="P300" s="254"/>
      <c r="Q300" s="254"/>
      <c r="R300" s="254"/>
    </row>
    <row r="301" spans="1:18" s="31" customFormat="1">
      <c r="A301" s="71"/>
      <c r="B301" s="203" t="s">
        <v>818</v>
      </c>
      <c r="C301" s="65"/>
      <c r="D301" s="50"/>
      <c r="E301" s="50"/>
      <c r="F301" s="50"/>
      <c r="G301" s="50"/>
      <c r="H301" s="50"/>
      <c r="I301" s="37"/>
      <c r="J301" s="49"/>
      <c r="K301" s="29"/>
      <c r="L301" s="30"/>
      <c r="M301" s="30"/>
      <c r="N301" s="30"/>
      <c r="O301" s="30"/>
      <c r="P301" s="30"/>
      <c r="Q301" s="30"/>
      <c r="R301" s="30"/>
    </row>
    <row r="302" spans="1:18" s="31" customFormat="1">
      <c r="A302" s="47"/>
      <c r="B302" s="70" t="s">
        <v>651</v>
      </c>
      <c r="C302" s="65"/>
      <c r="D302" s="50">
        <v>135.38999999999999</v>
      </c>
      <c r="E302" s="50"/>
      <c r="F302" s="50"/>
      <c r="G302" s="50"/>
      <c r="H302" s="50">
        <f>ROUND(PRODUCT(D302:G302),2)</f>
        <v>135.38999999999999</v>
      </c>
      <c r="I302" s="37"/>
      <c r="J302" s="49"/>
      <c r="K302" s="29"/>
      <c r="L302" s="30"/>
      <c r="M302" s="30"/>
      <c r="N302" s="30"/>
      <c r="O302" s="30"/>
      <c r="P302" s="30"/>
      <c r="Q302" s="30"/>
      <c r="R302" s="30"/>
    </row>
    <row r="303" spans="1:18" s="31" customFormat="1">
      <c r="A303" s="47"/>
      <c r="B303" s="70"/>
      <c r="C303" s="65"/>
      <c r="D303" s="50"/>
      <c r="E303" s="50"/>
      <c r="F303" s="50"/>
      <c r="G303" s="50"/>
      <c r="H303" s="50"/>
      <c r="I303" s="37"/>
      <c r="J303" s="49"/>
      <c r="K303" s="29"/>
      <c r="L303" s="30"/>
      <c r="M303" s="30"/>
      <c r="N303" s="30"/>
      <c r="O303" s="30"/>
      <c r="P303" s="30"/>
      <c r="Q303" s="30"/>
      <c r="R303" s="30"/>
    </row>
    <row r="304" spans="1:18" s="31" customFormat="1">
      <c r="A304" s="47"/>
      <c r="B304" s="64" t="str">
        <f>"Total item "&amp;A300</f>
        <v>Total item 4.3.2</v>
      </c>
      <c r="C304" s="65"/>
      <c r="D304" s="50"/>
      <c r="E304" s="50"/>
      <c r="F304" s="50"/>
      <c r="G304" s="50"/>
      <c r="H304" s="245">
        <f>SUM(H301:H303)</f>
        <v>135.38999999999999</v>
      </c>
      <c r="I304" s="37"/>
      <c r="J304" s="49"/>
      <c r="K304" s="29"/>
      <c r="L304" s="30"/>
      <c r="M304" s="30"/>
      <c r="N304" s="30"/>
      <c r="O304" s="30"/>
      <c r="P304" s="30"/>
      <c r="Q304" s="30"/>
      <c r="R304" s="30"/>
    </row>
    <row r="305" spans="1:18" s="31" customFormat="1">
      <c r="A305" s="63"/>
      <c r="B305" s="64"/>
      <c r="C305" s="65"/>
      <c r="D305" s="50"/>
      <c r="E305" s="50"/>
      <c r="F305" s="50"/>
      <c r="G305" s="50"/>
      <c r="H305" s="49"/>
      <c r="I305" s="37"/>
      <c r="J305" s="49"/>
      <c r="K305" s="29"/>
      <c r="L305" s="30"/>
      <c r="M305" s="30"/>
      <c r="N305" s="30"/>
      <c r="O305" s="30"/>
      <c r="P305" s="30"/>
      <c r="Q305" s="30"/>
      <c r="R305" s="30"/>
    </row>
    <row r="306" spans="1:18" s="249" customFormat="1" ht="31.2">
      <c r="A306" s="243" t="s">
        <v>280</v>
      </c>
      <c r="B306" s="244" t="s">
        <v>865</v>
      </c>
      <c r="C306" s="243" t="s">
        <v>34</v>
      </c>
      <c r="D306" s="245"/>
      <c r="E306" s="250"/>
      <c r="F306" s="245"/>
      <c r="G306" s="245"/>
      <c r="H306" s="245"/>
      <c r="I306" s="251"/>
      <c r="J306" s="252"/>
      <c r="K306" s="253"/>
      <c r="L306" s="254"/>
      <c r="M306" s="254"/>
      <c r="N306" s="254"/>
      <c r="O306" s="254"/>
      <c r="P306" s="254"/>
      <c r="Q306" s="254"/>
      <c r="R306" s="254"/>
    </row>
    <row r="307" spans="1:18" s="196" customFormat="1">
      <c r="A307" s="192"/>
      <c r="B307" s="203" t="s">
        <v>818</v>
      </c>
      <c r="C307" s="192"/>
      <c r="D307" s="181"/>
      <c r="E307" s="193"/>
      <c r="F307" s="181"/>
      <c r="G307" s="181"/>
      <c r="H307" s="181"/>
      <c r="I307" s="235"/>
      <c r="J307" s="197"/>
      <c r="K307" s="198"/>
      <c r="L307" s="199"/>
      <c r="M307" s="199"/>
      <c r="N307" s="199"/>
      <c r="O307" s="199"/>
      <c r="P307" s="199"/>
      <c r="Q307" s="199"/>
      <c r="R307" s="199"/>
    </row>
    <row r="308" spans="1:18" s="31" customFormat="1">
      <c r="A308" s="71"/>
      <c r="B308" s="70" t="s">
        <v>225</v>
      </c>
      <c r="C308" s="65"/>
      <c r="D308" s="50">
        <v>95.93</v>
      </c>
      <c r="E308" s="50"/>
      <c r="F308" s="50"/>
      <c r="G308" s="50"/>
      <c r="H308" s="50">
        <f>ROUND(PRODUCT(D308:G308),2)</f>
        <v>95.93</v>
      </c>
      <c r="I308" s="37"/>
      <c r="J308" s="49"/>
      <c r="K308" s="29"/>
      <c r="L308" s="30"/>
      <c r="M308" s="30"/>
      <c r="N308" s="30"/>
      <c r="O308" s="30"/>
      <c r="P308" s="30"/>
      <c r="Q308" s="30"/>
      <c r="R308" s="30"/>
    </row>
    <row r="309" spans="1:18" s="31" customFormat="1">
      <c r="A309" s="47"/>
      <c r="B309" s="70"/>
      <c r="C309" s="65"/>
      <c r="D309" s="50"/>
      <c r="E309" s="50"/>
      <c r="F309" s="50"/>
      <c r="G309" s="50"/>
      <c r="H309" s="50"/>
      <c r="I309" s="37"/>
      <c r="J309" s="49"/>
      <c r="K309" s="29"/>
      <c r="L309" s="30"/>
      <c r="M309" s="30"/>
      <c r="N309" s="30"/>
      <c r="O309" s="30"/>
      <c r="P309" s="30"/>
      <c r="Q309" s="30"/>
      <c r="R309" s="30"/>
    </row>
    <row r="310" spans="1:18" s="31" customFormat="1">
      <c r="A310" s="47"/>
      <c r="B310" s="64" t="str">
        <f>"Total item "&amp;A306</f>
        <v>Total item 4.3.3</v>
      </c>
      <c r="C310" s="65"/>
      <c r="D310" s="50"/>
      <c r="E310" s="50"/>
      <c r="F310" s="50"/>
      <c r="G310" s="50"/>
      <c r="H310" s="245">
        <f>SUM(H308:H309)</f>
        <v>95.93</v>
      </c>
      <c r="I310" s="37"/>
      <c r="J310" s="49"/>
      <c r="K310" s="29"/>
      <c r="L310" s="30"/>
      <c r="M310" s="30"/>
      <c r="N310" s="30"/>
      <c r="O310" s="30"/>
      <c r="P310" s="30"/>
      <c r="Q310" s="30"/>
      <c r="R310" s="30"/>
    </row>
    <row r="311" spans="1:18" s="31" customFormat="1">
      <c r="A311" s="63"/>
      <c r="B311" s="64"/>
      <c r="C311" s="65"/>
      <c r="D311" s="50"/>
      <c r="E311" s="50"/>
      <c r="F311" s="50"/>
      <c r="G311" s="50"/>
      <c r="H311" s="49"/>
      <c r="I311" s="37"/>
      <c r="J311" s="49"/>
      <c r="K311" s="29"/>
      <c r="L311" s="30"/>
      <c r="M311" s="30"/>
      <c r="N311" s="30"/>
      <c r="O311" s="30"/>
      <c r="P311" s="30"/>
      <c r="Q311" s="30"/>
      <c r="R311" s="30"/>
    </row>
    <row r="312" spans="1:18" s="249" customFormat="1" ht="46.8">
      <c r="A312" s="243" t="s">
        <v>281</v>
      </c>
      <c r="B312" s="244" t="s">
        <v>866</v>
      </c>
      <c r="C312" s="243" t="s">
        <v>18</v>
      </c>
      <c r="D312" s="245"/>
      <c r="E312" s="250"/>
      <c r="F312" s="245"/>
      <c r="G312" s="245"/>
      <c r="H312" s="245"/>
      <c r="I312" s="251"/>
      <c r="J312" s="252"/>
      <c r="K312" s="253"/>
      <c r="L312" s="254"/>
      <c r="M312" s="254"/>
      <c r="N312" s="254"/>
      <c r="O312" s="254"/>
      <c r="P312" s="254"/>
      <c r="Q312" s="254"/>
      <c r="R312" s="254"/>
    </row>
    <row r="313" spans="1:18" s="31" customFormat="1" ht="31.2">
      <c r="A313" s="71"/>
      <c r="B313" s="80" t="s">
        <v>265</v>
      </c>
      <c r="C313" s="65"/>
      <c r="D313" s="50">
        <v>6.59</v>
      </c>
      <c r="E313" s="50"/>
      <c r="F313" s="50"/>
      <c r="G313" s="50"/>
      <c r="H313" s="50">
        <f>ROUND(PRODUCT(D313:G313),2)</f>
        <v>6.59</v>
      </c>
      <c r="I313" s="37"/>
      <c r="J313" s="49"/>
      <c r="K313" s="29"/>
      <c r="L313" s="30"/>
      <c r="M313" s="30"/>
      <c r="N313" s="30"/>
      <c r="O313" s="30"/>
      <c r="P313" s="30"/>
      <c r="Q313" s="30"/>
      <c r="R313" s="30"/>
    </row>
    <row r="314" spans="1:18" s="31" customFormat="1">
      <c r="A314" s="47"/>
      <c r="B314" s="70"/>
      <c r="C314" s="65"/>
      <c r="D314" s="50"/>
      <c r="E314" s="50"/>
      <c r="F314" s="50"/>
      <c r="G314" s="50"/>
      <c r="H314" s="50"/>
      <c r="I314" s="37"/>
      <c r="J314" s="49"/>
      <c r="K314" s="29"/>
      <c r="L314" s="30"/>
      <c r="M314" s="30"/>
      <c r="N314" s="30"/>
      <c r="O314" s="30"/>
      <c r="P314" s="30"/>
      <c r="Q314" s="30"/>
      <c r="R314" s="30"/>
    </row>
    <row r="315" spans="1:18" s="31" customFormat="1">
      <c r="A315" s="47"/>
      <c r="B315" s="64" t="str">
        <f>"Total item "&amp;A312</f>
        <v>Total item 4.3.4</v>
      </c>
      <c r="C315" s="65"/>
      <c r="D315" s="50"/>
      <c r="E315" s="50"/>
      <c r="F315" s="50"/>
      <c r="G315" s="50"/>
      <c r="H315" s="245">
        <f>SUM(H313:H314)</f>
        <v>6.59</v>
      </c>
      <c r="I315" s="37"/>
      <c r="J315" s="49"/>
      <c r="K315" s="29"/>
      <c r="L315" s="30"/>
      <c r="M315" s="30"/>
      <c r="N315" s="30"/>
      <c r="O315" s="30"/>
      <c r="P315" s="30"/>
      <c r="Q315" s="30"/>
      <c r="R315" s="30"/>
    </row>
    <row r="316" spans="1:18" s="31" customFormat="1">
      <c r="A316" s="63"/>
      <c r="B316" s="64"/>
      <c r="C316" s="65"/>
      <c r="D316" s="50"/>
      <c r="E316" s="50"/>
      <c r="F316" s="50"/>
      <c r="G316" s="50"/>
      <c r="H316" s="49"/>
      <c r="I316" s="37"/>
      <c r="J316" s="49"/>
      <c r="K316" s="29"/>
      <c r="L316" s="30"/>
      <c r="M316" s="30"/>
      <c r="N316" s="30"/>
      <c r="O316" s="30"/>
      <c r="P316" s="30"/>
      <c r="Q316" s="30"/>
      <c r="R316" s="30"/>
    </row>
    <row r="317" spans="1:18" s="31" customFormat="1">
      <c r="A317" s="81" t="s">
        <v>282</v>
      </c>
      <c r="B317" s="87" t="s">
        <v>283</v>
      </c>
      <c r="C317" s="82"/>
      <c r="D317" s="83"/>
      <c r="E317" s="83"/>
      <c r="F317" s="83"/>
      <c r="G317" s="83"/>
      <c r="H317" s="83"/>
      <c r="I317" s="234" t="str">
        <f>A317</f>
        <v>4.4</v>
      </c>
      <c r="J317" s="49"/>
      <c r="K317" s="29"/>
      <c r="L317" s="30"/>
      <c r="M317" s="30"/>
      <c r="N317" s="30"/>
      <c r="O317" s="30"/>
      <c r="P317" s="30"/>
      <c r="Q317" s="30"/>
      <c r="R317" s="30"/>
    </row>
    <row r="318" spans="1:18" s="31" customFormat="1">
      <c r="A318" s="63"/>
      <c r="B318" s="64"/>
      <c r="C318" s="65"/>
      <c r="D318" s="50"/>
      <c r="E318" s="50"/>
      <c r="F318" s="50"/>
      <c r="G318" s="50"/>
      <c r="H318" s="49"/>
      <c r="I318" s="37"/>
      <c r="J318" s="49"/>
      <c r="K318" s="29"/>
      <c r="L318" s="30"/>
      <c r="M318" s="30"/>
      <c r="N318" s="30"/>
      <c r="O318" s="30"/>
      <c r="P318" s="30"/>
      <c r="Q318" s="30"/>
      <c r="R318" s="30"/>
    </row>
    <row r="319" spans="1:18" s="249" customFormat="1" ht="31.2">
      <c r="A319" s="243" t="s">
        <v>284</v>
      </c>
      <c r="B319" s="244" t="s">
        <v>853</v>
      </c>
      <c r="C319" s="243" t="s">
        <v>14</v>
      </c>
      <c r="D319" s="245"/>
      <c r="E319" s="250"/>
      <c r="F319" s="245"/>
      <c r="G319" s="245"/>
      <c r="H319" s="245"/>
      <c r="I319" s="251"/>
      <c r="J319" s="252"/>
      <c r="K319" s="253"/>
      <c r="L319" s="254"/>
      <c r="M319" s="254"/>
      <c r="N319" s="254"/>
      <c r="O319" s="254"/>
      <c r="P319" s="254"/>
      <c r="Q319" s="254"/>
      <c r="R319" s="254"/>
    </row>
    <row r="320" spans="1:18" s="31" customFormat="1" ht="31.2">
      <c r="A320" s="71"/>
      <c r="B320" s="80" t="s">
        <v>271</v>
      </c>
      <c r="C320" s="65"/>
      <c r="D320" s="50">
        <v>10.8</v>
      </c>
      <c r="E320" s="50"/>
      <c r="F320" s="50"/>
      <c r="G320" s="50"/>
      <c r="H320" s="50">
        <f>ROUND(PRODUCT(D320:G320),2)</f>
        <v>10.8</v>
      </c>
      <c r="I320" s="37"/>
      <c r="J320" s="49"/>
      <c r="K320" s="29"/>
      <c r="L320" s="30"/>
      <c r="M320" s="30"/>
      <c r="N320" s="30"/>
      <c r="O320" s="30"/>
      <c r="P320" s="30"/>
      <c r="Q320" s="30"/>
      <c r="R320" s="30"/>
    </row>
    <row r="321" spans="1:18" s="31" customFormat="1">
      <c r="A321" s="47"/>
      <c r="B321" s="70"/>
      <c r="C321" s="65"/>
      <c r="D321" s="50"/>
      <c r="E321" s="50"/>
      <c r="F321" s="50"/>
      <c r="G321" s="50"/>
      <c r="H321" s="50"/>
      <c r="I321" s="37"/>
      <c r="J321" s="49"/>
      <c r="K321" s="29"/>
      <c r="L321" s="30"/>
      <c r="M321" s="30"/>
      <c r="N321" s="30"/>
      <c r="O321" s="30"/>
      <c r="P321" s="30"/>
      <c r="Q321" s="30"/>
      <c r="R321" s="30"/>
    </row>
    <row r="322" spans="1:18" s="31" customFormat="1">
      <c r="A322" s="47"/>
      <c r="B322" s="64" t="str">
        <f>"Total item "&amp;A319</f>
        <v>Total item 4.4.1</v>
      </c>
      <c r="C322" s="65"/>
      <c r="D322" s="50"/>
      <c r="E322" s="50"/>
      <c r="F322" s="50"/>
      <c r="G322" s="50"/>
      <c r="H322" s="245">
        <f>SUM(H320:H321)</f>
        <v>10.8</v>
      </c>
      <c r="I322" s="37"/>
      <c r="J322" s="49"/>
      <c r="K322" s="29"/>
      <c r="L322" s="30"/>
      <c r="M322" s="30"/>
      <c r="N322" s="30"/>
      <c r="O322" s="30"/>
      <c r="P322" s="30"/>
      <c r="Q322" s="30"/>
      <c r="R322" s="30"/>
    </row>
    <row r="323" spans="1:18" s="31" customFormat="1">
      <c r="A323" s="63"/>
      <c r="B323" s="64"/>
      <c r="C323" s="65"/>
      <c r="D323" s="50"/>
      <c r="E323" s="50"/>
      <c r="F323" s="50"/>
      <c r="G323" s="50"/>
      <c r="H323" s="49"/>
      <c r="I323" s="37"/>
      <c r="J323" s="49"/>
      <c r="K323" s="29"/>
      <c r="L323" s="30"/>
      <c r="M323" s="30"/>
      <c r="N323" s="30"/>
      <c r="O323" s="30"/>
      <c r="P323" s="30"/>
      <c r="Q323" s="30"/>
      <c r="R323" s="30"/>
    </row>
    <row r="324" spans="1:18" s="249" customFormat="1" ht="31.2">
      <c r="A324" s="243" t="s">
        <v>285</v>
      </c>
      <c r="B324" s="244" t="s">
        <v>664</v>
      </c>
      <c r="C324" s="243" t="s">
        <v>18</v>
      </c>
      <c r="D324" s="245"/>
      <c r="E324" s="250"/>
      <c r="F324" s="245"/>
      <c r="G324" s="245"/>
      <c r="H324" s="245"/>
      <c r="I324" s="251"/>
      <c r="J324" s="252"/>
      <c r="K324" s="253"/>
      <c r="L324" s="254"/>
      <c r="M324" s="254"/>
      <c r="N324" s="254"/>
      <c r="O324" s="254"/>
      <c r="P324" s="254"/>
      <c r="Q324" s="254"/>
      <c r="R324" s="254"/>
    </row>
    <row r="325" spans="1:18" s="31" customFormat="1">
      <c r="A325" s="71"/>
      <c r="B325" s="80" t="s">
        <v>286</v>
      </c>
      <c r="C325" s="65"/>
      <c r="D325" s="50">
        <v>33.83</v>
      </c>
      <c r="E325" s="50"/>
      <c r="F325" s="50"/>
      <c r="G325" s="50"/>
      <c r="H325" s="50">
        <f>ROUND(PRODUCT(D325:G325),2)</f>
        <v>33.83</v>
      </c>
      <c r="I325" s="37"/>
      <c r="J325" s="49"/>
      <c r="K325" s="29"/>
      <c r="L325" s="30"/>
      <c r="M325" s="30"/>
      <c r="N325" s="30"/>
      <c r="O325" s="30"/>
      <c r="P325" s="30"/>
      <c r="Q325" s="30"/>
      <c r="R325" s="30"/>
    </row>
    <row r="326" spans="1:18" s="31" customFormat="1">
      <c r="A326" s="47"/>
      <c r="B326" s="70"/>
      <c r="C326" s="65"/>
      <c r="D326" s="50"/>
      <c r="E326" s="50"/>
      <c r="F326" s="50"/>
      <c r="G326" s="50"/>
      <c r="H326" s="50"/>
      <c r="I326" s="37"/>
      <c r="J326" s="49"/>
      <c r="K326" s="29"/>
      <c r="L326" s="30"/>
      <c r="M326" s="30"/>
      <c r="N326" s="30"/>
      <c r="O326" s="30"/>
      <c r="P326" s="30"/>
      <c r="Q326" s="30"/>
      <c r="R326" s="30"/>
    </row>
    <row r="327" spans="1:18" s="31" customFormat="1">
      <c r="A327" s="47"/>
      <c r="B327" s="64" t="str">
        <f>"Total item "&amp;A324</f>
        <v>Total item 4.4.2</v>
      </c>
      <c r="C327" s="65"/>
      <c r="D327" s="50"/>
      <c r="E327" s="50"/>
      <c r="F327" s="50"/>
      <c r="G327" s="50"/>
      <c r="H327" s="245">
        <f>SUM(H325:H326)</f>
        <v>33.83</v>
      </c>
      <c r="I327" s="37"/>
      <c r="J327" s="49"/>
      <c r="K327" s="29"/>
      <c r="L327" s="30"/>
      <c r="M327" s="30"/>
      <c r="N327" s="30"/>
      <c r="O327" s="30"/>
      <c r="P327" s="30"/>
      <c r="Q327" s="30"/>
      <c r="R327" s="30"/>
    </row>
    <row r="328" spans="1:18" s="31" customFormat="1">
      <c r="A328" s="63"/>
      <c r="B328" s="64"/>
      <c r="C328" s="65"/>
      <c r="D328" s="50"/>
      <c r="E328" s="50"/>
      <c r="F328" s="50"/>
      <c r="G328" s="50"/>
      <c r="H328" s="49"/>
      <c r="I328" s="37"/>
      <c r="J328" s="49"/>
      <c r="K328" s="29"/>
      <c r="L328" s="30"/>
      <c r="M328" s="30"/>
      <c r="N328" s="30"/>
      <c r="O328" s="30"/>
      <c r="P328" s="30"/>
      <c r="Q328" s="30"/>
      <c r="R328" s="30"/>
    </row>
    <row r="329" spans="1:18" s="249" customFormat="1" ht="31.2">
      <c r="A329" s="243" t="s">
        <v>287</v>
      </c>
      <c r="B329" s="244" t="s">
        <v>127</v>
      </c>
      <c r="C329" s="243" t="s">
        <v>34</v>
      </c>
      <c r="D329" s="245"/>
      <c r="E329" s="250"/>
      <c r="F329" s="245"/>
      <c r="G329" s="245"/>
      <c r="H329" s="245"/>
      <c r="I329" s="251"/>
      <c r="J329" s="252"/>
      <c r="K329" s="253"/>
      <c r="L329" s="254"/>
      <c r="M329" s="254"/>
      <c r="N329" s="254"/>
      <c r="O329" s="254"/>
      <c r="P329" s="254"/>
      <c r="Q329" s="254"/>
      <c r="R329" s="254"/>
    </row>
    <row r="330" spans="1:18" s="31" customFormat="1">
      <c r="A330" s="71"/>
      <c r="B330" s="202" t="s">
        <v>288</v>
      </c>
      <c r="C330" s="47"/>
      <c r="D330" s="49"/>
      <c r="E330" s="220"/>
      <c r="F330" s="49" t="s">
        <v>199</v>
      </c>
      <c r="H330" s="50"/>
      <c r="I330" s="37"/>
      <c r="J330" s="49"/>
      <c r="K330" s="29"/>
      <c r="L330" s="30"/>
      <c r="M330" s="30"/>
      <c r="N330" s="30"/>
      <c r="O330" s="30"/>
      <c r="P330" s="30"/>
      <c r="Q330" s="30"/>
      <c r="R330" s="30"/>
    </row>
    <row r="331" spans="1:18" s="31" customFormat="1">
      <c r="A331" s="47"/>
      <c r="C331" s="65"/>
      <c r="D331" s="50">
        <v>1001.47</v>
      </c>
      <c r="E331" s="49"/>
      <c r="F331" s="50">
        <v>1.48</v>
      </c>
      <c r="G331" s="49"/>
      <c r="H331" s="50">
        <f>ROUND(PRODUCT(D331:G331),2)</f>
        <v>1482.18</v>
      </c>
      <c r="I331" s="37"/>
      <c r="J331" s="49"/>
      <c r="K331" s="29"/>
      <c r="L331" s="30"/>
      <c r="M331" s="30"/>
      <c r="N331" s="30"/>
      <c r="O331" s="30"/>
      <c r="P331" s="30"/>
      <c r="Q331" s="30"/>
      <c r="R331" s="30"/>
    </row>
    <row r="332" spans="1:18" s="31" customFormat="1">
      <c r="A332" s="47"/>
      <c r="B332" s="70"/>
      <c r="C332" s="65"/>
      <c r="D332" s="50"/>
      <c r="E332" s="50"/>
      <c r="F332" s="50"/>
      <c r="G332" s="50"/>
      <c r="H332" s="50"/>
      <c r="I332" s="37"/>
      <c r="J332" s="49"/>
      <c r="K332" s="29"/>
      <c r="L332" s="30"/>
      <c r="M332" s="30"/>
      <c r="N332" s="30"/>
      <c r="O332" s="30"/>
      <c r="P332" s="30"/>
      <c r="Q332" s="30"/>
      <c r="R332" s="30"/>
    </row>
    <row r="333" spans="1:18" s="31" customFormat="1">
      <c r="A333" s="47"/>
      <c r="B333" s="64" t="str">
        <f>"Total item "&amp;A329</f>
        <v>Total item 4.4.3</v>
      </c>
      <c r="C333" s="65"/>
      <c r="D333" s="50"/>
      <c r="E333" s="50"/>
      <c r="F333" s="50"/>
      <c r="G333" s="50"/>
      <c r="H333" s="245">
        <f>SUM(H331:H332)</f>
        <v>1482.18</v>
      </c>
      <c r="I333" s="37"/>
      <c r="J333" s="49"/>
      <c r="K333" s="29"/>
      <c r="L333" s="30"/>
      <c r="M333" s="30"/>
      <c r="N333" s="30"/>
      <c r="O333" s="30"/>
      <c r="P333" s="30"/>
      <c r="Q333" s="30"/>
      <c r="R333" s="30"/>
    </row>
    <row r="334" spans="1:18" s="31" customFormat="1">
      <c r="A334" s="63"/>
      <c r="B334" s="64"/>
      <c r="C334" s="65"/>
      <c r="D334" s="50"/>
      <c r="E334" s="50"/>
      <c r="F334" s="50"/>
      <c r="G334" s="50"/>
      <c r="H334" s="49"/>
      <c r="I334" s="37"/>
      <c r="J334" s="49"/>
      <c r="K334" s="29"/>
      <c r="L334" s="30"/>
      <c r="M334" s="30"/>
      <c r="N334" s="30"/>
      <c r="O334" s="30"/>
      <c r="P334" s="30"/>
      <c r="Q334" s="30"/>
      <c r="R334" s="30"/>
    </row>
    <row r="335" spans="1:18" s="249" customFormat="1" ht="31.2">
      <c r="A335" s="243" t="s">
        <v>289</v>
      </c>
      <c r="B335" s="244" t="s">
        <v>198</v>
      </c>
      <c r="C335" s="243" t="s">
        <v>18</v>
      </c>
      <c r="D335" s="245"/>
      <c r="E335" s="250"/>
      <c r="F335" s="245"/>
      <c r="G335" s="245"/>
      <c r="H335" s="245"/>
      <c r="I335" s="251"/>
      <c r="J335" s="252"/>
      <c r="K335" s="253"/>
      <c r="L335" s="254"/>
      <c r="M335" s="254"/>
      <c r="N335" s="254"/>
      <c r="O335" s="254"/>
      <c r="P335" s="254"/>
      <c r="Q335" s="254"/>
      <c r="R335" s="254"/>
    </row>
    <row r="336" spans="1:18" s="31" customFormat="1" ht="31.2">
      <c r="A336" s="71"/>
      <c r="B336" s="80" t="s">
        <v>867</v>
      </c>
      <c r="C336" s="65"/>
      <c r="D336" s="50">
        <v>27.07</v>
      </c>
      <c r="E336" s="50"/>
      <c r="F336" s="50"/>
      <c r="G336" s="50"/>
      <c r="H336" s="50">
        <f>ROUND(PRODUCT(D336:G336),2)</f>
        <v>27.07</v>
      </c>
      <c r="I336" s="37"/>
      <c r="J336" s="49"/>
      <c r="K336" s="29"/>
      <c r="L336" s="30"/>
      <c r="M336" s="30"/>
      <c r="N336" s="30"/>
      <c r="O336" s="30"/>
      <c r="P336" s="30"/>
      <c r="Q336" s="30"/>
      <c r="R336" s="30"/>
    </row>
    <row r="337" spans="1:18" s="31" customFormat="1">
      <c r="A337" s="47"/>
      <c r="B337" s="70"/>
      <c r="C337" s="65"/>
      <c r="D337" s="50"/>
      <c r="E337" s="50"/>
      <c r="F337" s="50"/>
      <c r="G337" s="50"/>
      <c r="H337" s="50"/>
      <c r="I337" s="37"/>
      <c r="J337" s="49"/>
      <c r="K337" s="29"/>
      <c r="L337" s="30"/>
      <c r="M337" s="30"/>
      <c r="N337" s="30"/>
      <c r="O337" s="30"/>
      <c r="P337" s="30"/>
      <c r="Q337" s="30"/>
      <c r="R337" s="30"/>
    </row>
    <row r="338" spans="1:18" s="31" customFormat="1">
      <c r="A338" s="47"/>
      <c r="B338" s="64" t="str">
        <f>"Total item "&amp;A335</f>
        <v>Total item 4.4.4</v>
      </c>
      <c r="C338" s="65"/>
      <c r="D338" s="50"/>
      <c r="E338" s="50"/>
      <c r="F338" s="50"/>
      <c r="G338" s="50"/>
      <c r="H338" s="245">
        <f>SUM(H336:H337)</f>
        <v>27.07</v>
      </c>
      <c r="I338" s="37"/>
      <c r="J338" s="49"/>
      <c r="K338" s="29"/>
      <c r="L338" s="30"/>
      <c r="M338" s="30"/>
      <c r="N338" s="30"/>
      <c r="O338" s="30"/>
      <c r="P338" s="30"/>
      <c r="Q338" s="30"/>
      <c r="R338" s="30"/>
    </row>
    <row r="339" spans="1:18" s="31" customFormat="1">
      <c r="A339" s="63"/>
      <c r="B339" s="64"/>
      <c r="C339" s="65"/>
      <c r="D339" s="50"/>
      <c r="E339" s="50"/>
      <c r="F339" s="50"/>
      <c r="G339" s="50"/>
      <c r="H339" s="49"/>
      <c r="I339" s="37"/>
      <c r="J339" s="49"/>
      <c r="K339" s="29"/>
      <c r="L339" s="30"/>
      <c r="M339" s="30"/>
      <c r="N339" s="30"/>
      <c r="O339" s="30"/>
      <c r="P339" s="30"/>
      <c r="Q339" s="30"/>
      <c r="R339" s="30"/>
    </row>
    <row r="340" spans="1:18" s="249" customFormat="1">
      <c r="A340" s="243" t="s">
        <v>913</v>
      </c>
      <c r="B340" s="244" t="s">
        <v>202</v>
      </c>
      <c r="C340" s="243" t="s">
        <v>14</v>
      </c>
      <c r="D340" s="245"/>
      <c r="E340" s="250"/>
      <c r="F340" s="245"/>
      <c r="G340" s="245"/>
      <c r="H340" s="245"/>
      <c r="I340" s="251"/>
      <c r="J340" s="252"/>
      <c r="K340" s="253"/>
      <c r="L340" s="254"/>
      <c r="M340" s="254"/>
      <c r="N340" s="254"/>
      <c r="O340" s="254"/>
      <c r="P340" s="254"/>
      <c r="Q340" s="254"/>
      <c r="R340" s="254"/>
    </row>
    <row r="341" spans="1:18" s="31" customFormat="1">
      <c r="A341" s="71"/>
      <c r="B341" s="80" t="s">
        <v>914</v>
      </c>
      <c r="C341" s="65"/>
      <c r="D341" s="50">
        <v>1001.47</v>
      </c>
      <c r="E341" s="50"/>
      <c r="F341" s="50"/>
      <c r="G341" s="50"/>
      <c r="H341" s="50">
        <f>ROUND(PRODUCT(D341:G341),2)</f>
        <v>1001.47</v>
      </c>
      <c r="I341" s="37"/>
      <c r="J341" s="49"/>
      <c r="K341" s="29"/>
      <c r="L341" s="30"/>
      <c r="M341" s="30"/>
      <c r="N341" s="30"/>
      <c r="O341" s="30"/>
      <c r="P341" s="30"/>
      <c r="Q341" s="30"/>
      <c r="R341" s="30"/>
    </row>
    <row r="342" spans="1:18" s="31" customFormat="1">
      <c r="A342" s="47"/>
      <c r="B342" s="70"/>
      <c r="C342" s="65"/>
      <c r="D342" s="50"/>
      <c r="E342" s="50"/>
      <c r="F342" s="50"/>
      <c r="G342" s="50"/>
      <c r="H342" s="50"/>
      <c r="I342" s="37"/>
      <c r="J342" s="49"/>
      <c r="K342" s="29"/>
      <c r="L342" s="30"/>
      <c r="M342" s="30"/>
      <c r="N342" s="30"/>
      <c r="O342" s="30"/>
      <c r="P342" s="30"/>
      <c r="Q342" s="30"/>
      <c r="R342" s="30"/>
    </row>
    <row r="343" spans="1:18" s="31" customFormat="1">
      <c r="A343" s="47"/>
      <c r="B343" s="64" t="str">
        <f>"Total item "&amp;A340</f>
        <v>Total item 4.4.5</v>
      </c>
      <c r="C343" s="65"/>
      <c r="D343" s="50"/>
      <c r="E343" s="50"/>
      <c r="F343" s="50"/>
      <c r="G343" s="50"/>
      <c r="H343" s="245">
        <f>SUM(H341:H342)</f>
        <v>1001.47</v>
      </c>
      <c r="I343" s="37"/>
      <c r="J343" s="49"/>
      <c r="K343" s="29"/>
      <c r="L343" s="30"/>
      <c r="M343" s="30"/>
      <c r="N343" s="30"/>
      <c r="O343" s="30"/>
      <c r="P343" s="30"/>
      <c r="Q343" s="30"/>
      <c r="R343" s="30"/>
    </row>
    <row r="344" spans="1:18" s="31" customFormat="1">
      <c r="A344" s="63"/>
      <c r="B344" s="64"/>
      <c r="C344" s="65"/>
      <c r="D344" s="50"/>
      <c r="E344" s="50"/>
      <c r="F344" s="50"/>
      <c r="G344" s="50"/>
      <c r="H344" s="49"/>
      <c r="I344" s="37"/>
      <c r="J344" s="49"/>
      <c r="K344" s="29"/>
      <c r="L344" s="30"/>
      <c r="M344" s="30"/>
      <c r="N344" s="30"/>
      <c r="O344" s="30"/>
      <c r="P344" s="30"/>
      <c r="Q344" s="30"/>
      <c r="R344" s="30"/>
    </row>
    <row r="345" spans="1:18" s="31" customFormat="1">
      <c r="A345" s="81" t="s">
        <v>290</v>
      </c>
      <c r="B345" s="87" t="s">
        <v>291</v>
      </c>
      <c r="C345" s="82"/>
      <c r="D345" s="83"/>
      <c r="E345" s="83"/>
      <c r="F345" s="83"/>
      <c r="G345" s="83"/>
      <c r="H345" s="83"/>
      <c r="I345" s="234" t="str">
        <f>A345</f>
        <v>4.5</v>
      </c>
      <c r="J345" s="49"/>
      <c r="K345" s="29"/>
      <c r="L345" s="30"/>
      <c r="M345" s="30"/>
      <c r="N345" s="30"/>
      <c r="O345" s="30"/>
      <c r="P345" s="30"/>
      <c r="Q345" s="30"/>
      <c r="R345" s="30"/>
    </row>
    <row r="346" spans="1:18" s="31" customFormat="1">
      <c r="A346" s="63"/>
      <c r="B346" s="64"/>
      <c r="C346" s="65"/>
      <c r="D346" s="50"/>
      <c r="E346" s="50"/>
      <c r="F346" s="50"/>
      <c r="G346" s="50"/>
      <c r="H346" s="49"/>
      <c r="I346" s="37"/>
      <c r="J346" s="49"/>
      <c r="K346" s="29"/>
      <c r="L346" s="30"/>
      <c r="M346" s="30"/>
      <c r="N346" s="30"/>
      <c r="O346" s="30"/>
      <c r="P346" s="30"/>
      <c r="Q346" s="30"/>
      <c r="R346" s="30"/>
    </row>
    <row r="347" spans="1:18" s="249" customFormat="1">
      <c r="A347" s="243" t="s">
        <v>292</v>
      </c>
      <c r="B347" s="244" t="s">
        <v>665</v>
      </c>
      <c r="C347" s="243" t="s">
        <v>16</v>
      </c>
      <c r="D347" s="245"/>
      <c r="E347" s="250"/>
      <c r="F347" s="245"/>
      <c r="G347" s="245"/>
      <c r="H347" s="245"/>
      <c r="I347" s="251"/>
      <c r="J347" s="252"/>
      <c r="K347" s="253"/>
      <c r="L347" s="254"/>
      <c r="M347" s="254"/>
      <c r="N347" s="254"/>
      <c r="O347" s="254"/>
      <c r="P347" s="254"/>
      <c r="Q347" s="254"/>
      <c r="R347" s="254"/>
    </row>
    <row r="348" spans="1:18" s="31" customFormat="1">
      <c r="A348" s="71"/>
      <c r="B348" s="80" t="s">
        <v>293</v>
      </c>
      <c r="C348" s="65"/>
      <c r="D348" s="50">
        <v>33.9</v>
      </c>
      <c r="E348" s="50"/>
      <c r="F348" s="50"/>
      <c r="G348" s="50"/>
      <c r="H348" s="50">
        <f>ROUND(PRODUCT(D348:G348),2)</f>
        <v>33.9</v>
      </c>
      <c r="I348" s="37"/>
      <c r="J348" s="49"/>
      <c r="K348" s="29"/>
      <c r="L348" s="30"/>
      <c r="M348" s="30"/>
      <c r="N348" s="30"/>
      <c r="O348" s="30"/>
      <c r="P348" s="30"/>
      <c r="Q348" s="30"/>
      <c r="R348" s="30"/>
    </row>
    <row r="349" spans="1:18" s="31" customFormat="1">
      <c r="A349" s="47"/>
      <c r="B349" s="70"/>
      <c r="C349" s="65"/>
      <c r="D349" s="50"/>
      <c r="E349" s="50"/>
      <c r="F349" s="50"/>
      <c r="G349" s="50"/>
      <c r="H349" s="50"/>
      <c r="I349" s="37"/>
      <c r="J349" s="49"/>
      <c r="K349" s="29"/>
      <c r="L349" s="30"/>
      <c r="M349" s="30"/>
      <c r="N349" s="30"/>
      <c r="O349" s="30"/>
      <c r="P349" s="30"/>
      <c r="Q349" s="30"/>
      <c r="R349" s="30"/>
    </row>
    <row r="350" spans="1:18" s="31" customFormat="1">
      <c r="A350" s="47"/>
      <c r="B350" s="64" t="str">
        <f>"Total item "&amp;A347</f>
        <v>Total item 4.5.1</v>
      </c>
      <c r="C350" s="65"/>
      <c r="D350" s="50"/>
      <c r="E350" s="50"/>
      <c r="F350" s="50"/>
      <c r="G350" s="50"/>
      <c r="H350" s="245">
        <f>SUM(H348:H349)</f>
        <v>33.9</v>
      </c>
      <c r="I350" s="37"/>
      <c r="J350" s="49"/>
      <c r="K350" s="29"/>
      <c r="L350" s="30"/>
      <c r="M350" s="30"/>
      <c r="N350" s="30"/>
      <c r="O350" s="30"/>
      <c r="P350" s="30"/>
      <c r="Q350" s="30"/>
      <c r="R350" s="30"/>
    </row>
    <row r="351" spans="1:18" s="31" customFormat="1">
      <c r="A351" s="63"/>
      <c r="B351" s="64"/>
      <c r="C351" s="65"/>
      <c r="D351" s="50"/>
      <c r="E351" s="50"/>
      <c r="F351" s="50"/>
      <c r="G351" s="50"/>
      <c r="H351" s="49"/>
      <c r="I351" s="37"/>
      <c r="J351" s="49"/>
      <c r="K351" s="29"/>
      <c r="L351" s="30"/>
      <c r="M351" s="30"/>
      <c r="N351" s="30"/>
      <c r="O351" s="30"/>
      <c r="P351" s="30"/>
      <c r="Q351" s="30"/>
      <c r="R351" s="30"/>
    </row>
    <row r="352" spans="1:18" s="31" customFormat="1">
      <c r="A352" s="57" t="s">
        <v>35</v>
      </c>
      <c r="B352" s="59" t="s">
        <v>294</v>
      </c>
      <c r="C352" s="58"/>
      <c r="D352" s="60"/>
      <c r="E352" s="60"/>
      <c r="F352" s="60"/>
      <c r="G352" s="60"/>
      <c r="H352" s="60"/>
      <c r="I352" s="228" t="str">
        <f>A352</f>
        <v>5.0</v>
      </c>
      <c r="J352" s="60"/>
      <c r="K352" s="61"/>
      <c r="L352" s="61"/>
      <c r="M352" s="62"/>
      <c r="N352" s="62"/>
      <c r="O352" s="62"/>
      <c r="P352" s="62"/>
      <c r="Q352" s="62"/>
      <c r="R352" s="62"/>
    </row>
    <row r="353" spans="1:18" s="31" customFormat="1">
      <c r="A353" s="63"/>
      <c r="B353" s="64"/>
      <c r="C353" s="65"/>
      <c r="D353" s="50"/>
      <c r="E353" s="50"/>
      <c r="F353" s="50"/>
      <c r="G353" s="50"/>
      <c r="H353" s="49"/>
      <c r="I353" s="37"/>
      <c r="J353" s="49"/>
      <c r="K353" s="34"/>
      <c r="L353" s="38"/>
      <c r="M353" s="30"/>
      <c r="N353" s="30"/>
      <c r="O353" s="30"/>
      <c r="P353" s="30"/>
      <c r="Q353" s="30"/>
      <c r="R353" s="30"/>
    </row>
    <row r="354" spans="1:18" s="31" customFormat="1">
      <c r="A354" s="81" t="s">
        <v>36</v>
      </c>
      <c r="B354" s="87" t="s">
        <v>295</v>
      </c>
      <c r="C354" s="82"/>
      <c r="D354" s="83"/>
      <c r="E354" s="83"/>
      <c r="F354" s="83"/>
      <c r="G354" s="83"/>
      <c r="H354" s="83"/>
      <c r="I354" s="37"/>
      <c r="J354" s="49"/>
      <c r="K354" s="34"/>
      <c r="L354" s="38"/>
      <c r="M354" s="30"/>
      <c r="N354" s="30"/>
      <c r="O354" s="30"/>
      <c r="P354" s="30"/>
      <c r="Q354" s="30"/>
      <c r="R354" s="30"/>
    </row>
    <row r="355" spans="1:18" s="31" customFormat="1">
      <c r="A355" s="63"/>
      <c r="B355" s="64"/>
      <c r="C355" s="65"/>
      <c r="D355" s="50"/>
      <c r="E355" s="50"/>
      <c r="F355" s="50"/>
      <c r="G355" s="50"/>
      <c r="H355" s="49"/>
      <c r="I355" s="37"/>
      <c r="J355" s="49"/>
      <c r="K355" s="34"/>
      <c r="L355" s="38"/>
      <c r="M355" s="30"/>
      <c r="N355" s="30"/>
      <c r="O355" s="30"/>
      <c r="P355" s="30"/>
      <c r="Q355" s="30"/>
      <c r="R355" s="30"/>
    </row>
    <row r="356" spans="1:18" s="249" customFormat="1" ht="46.8">
      <c r="A356" s="243" t="s">
        <v>296</v>
      </c>
      <c r="B356" s="244" t="s">
        <v>666</v>
      </c>
      <c r="C356" s="243" t="s">
        <v>14</v>
      </c>
      <c r="D356" s="245"/>
      <c r="E356" s="250"/>
      <c r="F356" s="245"/>
      <c r="G356" s="245"/>
      <c r="H356" s="245"/>
      <c r="I356" s="246"/>
      <c r="J356" s="245"/>
      <c r="K356" s="247"/>
      <c r="L356" s="248"/>
      <c r="M356" s="248"/>
      <c r="N356" s="248"/>
      <c r="O356" s="248"/>
      <c r="P356" s="248"/>
      <c r="Q356" s="248"/>
      <c r="R356" s="248"/>
    </row>
    <row r="357" spans="1:18" s="31" customFormat="1" ht="31.2">
      <c r="A357" s="71"/>
      <c r="B357" s="80" t="s">
        <v>297</v>
      </c>
      <c r="C357" s="65"/>
      <c r="D357" s="50">
        <v>134.72</v>
      </c>
      <c r="E357" s="50"/>
      <c r="F357" s="50"/>
      <c r="G357" s="50"/>
      <c r="H357" s="50">
        <f>ROUND(PRODUCT(D357:G357),2)</f>
        <v>134.72</v>
      </c>
      <c r="I357" s="231"/>
      <c r="J357" s="75"/>
      <c r="K357" s="29"/>
      <c r="L357" s="79"/>
      <c r="M357" s="79"/>
      <c r="N357" s="79"/>
      <c r="O357" s="79"/>
      <c r="P357" s="79"/>
      <c r="Q357" s="79"/>
      <c r="R357" s="79"/>
    </row>
    <row r="358" spans="1:18" s="31" customFormat="1">
      <c r="A358" s="47"/>
      <c r="B358" s="70"/>
      <c r="C358" s="65"/>
      <c r="D358" s="50"/>
      <c r="E358" s="50"/>
      <c r="F358" s="50"/>
      <c r="G358" s="50"/>
      <c r="H358" s="50"/>
      <c r="I358" s="37"/>
      <c r="J358" s="49"/>
      <c r="K358" s="29"/>
      <c r="L358" s="30"/>
      <c r="M358" s="30"/>
      <c r="N358" s="30"/>
      <c r="O358" s="30"/>
      <c r="P358" s="30"/>
      <c r="Q358" s="30"/>
      <c r="R358" s="30"/>
    </row>
    <row r="359" spans="1:18" s="31" customFormat="1">
      <c r="A359" s="47"/>
      <c r="B359" s="64" t="str">
        <f>"Total item "&amp;A356</f>
        <v>Total item 5.1.1</v>
      </c>
      <c r="C359" s="65"/>
      <c r="D359" s="50"/>
      <c r="E359" s="50"/>
      <c r="F359" s="50"/>
      <c r="G359" s="50"/>
      <c r="H359" s="245">
        <f>SUM(H357:H358)</f>
        <v>134.72</v>
      </c>
      <c r="I359" s="37"/>
      <c r="J359" s="49"/>
      <c r="K359" s="29"/>
      <c r="L359" s="30"/>
      <c r="M359" s="30"/>
      <c r="N359" s="30"/>
      <c r="O359" s="30"/>
      <c r="P359" s="30"/>
      <c r="Q359" s="30"/>
      <c r="R359" s="30"/>
    </row>
    <row r="360" spans="1:18" s="31" customFormat="1">
      <c r="A360" s="63"/>
      <c r="B360" s="64"/>
      <c r="C360" s="65"/>
      <c r="D360" s="50"/>
      <c r="E360" s="50"/>
      <c r="F360" s="50"/>
      <c r="G360" s="50"/>
      <c r="H360" s="49"/>
      <c r="I360" s="37"/>
      <c r="J360" s="49"/>
      <c r="K360" s="34"/>
      <c r="L360" s="38"/>
      <c r="M360" s="30"/>
      <c r="N360" s="30"/>
      <c r="O360" s="30"/>
      <c r="P360" s="30"/>
      <c r="Q360" s="30"/>
      <c r="R360" s="30"/>
    </row>
    <row r="361" spans="1:18" s="31" customFormat="1">
      <c r="A361" s="81" t="s">
        <v>37</v>
      </c>
      <c r="B361" s="87" t="s">
        <v>298</v>
      </c>
      <c r="C361" s="82"/>
      <c r="D361" s="83"/>
      <c r="E361" s="83"/>
      <c r="F361" s="83"/>
      <c r="G361" s="83"/>
      <c r="H361" s="83"/>
      <c r="I361" s="37"/>
      <c r="J361" s="49"/>
      <c r="K361" s="34"/>
      <c r="L361" s="38"/>
      <c r="M361" s="30"/>
      <c r="N361" s="30"/>
      <c r="O361" s="30"/>
      <c r="P361" s="30"/>
      <c r="Q361" s="30"/>
      <c r="R361" s="30"/>
    </row>
    <row r="362" spans="1:18" s="31" customFormat="1">
      <c r="A362" s="63"/>
      <c r="B362" s="64"/>
      <c r="C362" s="65"/>
      <c r="D362" s="50"/>
      <c r="E362" s="50"/>
      <c r="F362" s="50"/>
      <c r="G362" s="50"/>
      <c r="H362" s="49"/>
      <c r="I362" s="37"/>
      <c r="J362" s="49"/>
      <c r="K362" s="34"/>
      <c r="L362" s="38"/>
      <c r="M362" s="30"/>
      <c r="N362" s="30"/>
      <c r="O362" s="30"/>
      <c r="P362" s="30"/>
      <c r="Q362" s="30"/>
      <c r="R362" s="30"/>
    </row>
    <row r="363" spans="1:18" s="249" customFormat="1" ht="46.8">
      <c r="A363" s="243" t="s">
        <v>299</v>
      </c>
      <c r="B363" s="244" t="s">
        <v>667</v>
      </c>
      <c r="C363" s="243" t="s">
        <v>14</v>
      </c>
      <c r="D363" s="245"/>
      <c r="E363" s="250"/>
      <c r="F363" s="245"/>
      <c r="G363" s="245"/>
      <c r="H363" s="245"/>
      <c r="I363" s="246"/>
      <c r="J363" s="245"/>
      <c r="K363" s="247"/>
      <c r="L363" s="248"/>
      <c r="M363" s="248"/>
      <c r="N363" s="248"/>
      <c r="O363" s="248"/>
      <c r="P363" s="248"/>
      <c r="Q363" s="248"/>
      <c r="R363" s="248"/>
    </row>
    <row r="364" spans="1:18" s="31" customFormat="1" ht="31.2">
      <c r="A364" s="71"/>
      <c r="B364" s="80" t="s">
        <v>300</v>
      </c>
      <c r="C364" s="65"/>
      <c r="D364" s="50">
        <v>259.22000000000003</v>
      </c>
      <c r="E364" s="50"/>
      <c r="F364" s="50"/>
      <c r="G364" s="50"/>
      <c r="H364" s="50">
        <f>ROUND(PRODUCT(D364:G364),2)</f>
        <v>259.22000000000003</v>
      </c>
      <c r="I364" s="231"/>
      <c r="J364" s="75"/>
      <c r="K364" s="29"/>
      <c r="L364" s="79"/>
      <c r="M364" s="79"/>
      <c r="N364" s="79"/>
      <c r="O364" s="79"/>
      <c r="P364" s="79"/>
      <c r="Q364" s="79"/>
      <c r="R364" s="79"/>
    </row>
    <row r="365" spans="1:18" s="31" customFormat="1">
      <c r="A365" s="47"/>
      <c r="B365" s="70"/>
      <c r="C365" s="65"/>
      <c r="D365" s="50"/>
      <c r="E365" s="50"/>
      <c r="F365" s="50"/>
      <c r="G365" s="50"/>
      <c r="H365" s="50"/>
      <c r="I365" s="37"/>
      <c r="J365" s="49"/>
      <c r="K365" s="29"/>
      <c r="L365" s="30"/>
      <c r="M365" s="30"/>
      <c r="N365" s="30"/>
      <c r="O365" s="30"/>
      <c r="P365" s="30"/>
      <c r="Q365" s="30"/>
      <c r="R365" s="30"/>
    </row>
    <row r="366" spans="1:18" s="31" customFormat="1">
      <c r="A366" s="47"/>
      <c r="B366" s="64" t="str">
        <f>"Total item "&amp;A363</f>
        <v>Total item 5.2.1</v>
      </c>
      <c r="C366" s="65"/>
      <c r="D366" s="50"/>
      <c r="E366" s="50"/>
      <c r="F366" s="50"/>
      <c r="G366" s="50"/>
      <c r="H366" s="245">
        <f>SUM(H364:H365)</f>
        <v>259.22000000000003</v>
      </c>
      <c r="I366" s="37"/>
      <c r="J366" s="49"/>
      <c r="K366" s="29"/>
      <c r="L366" s="30"/>
      <c r="M366" s="30"/>
      <c r="N366" s="30"/>
      <c r="O366" s="30"/>
      <c r="P366" s="30"/>
      <c r="Q366" s="30"/>
      <c r="R366" s="30"/>
    </row>
    <row r="367" spans="1:18" s="31" customFormat="1">
      <c r="A367" s="63"/>
      <c r="B367" s="64"/>
      <c r="C367" s="65"/>
      <c r="D367" s="50"/>
      <c r="E367" s="50"/>
      <c r="F367" s="50"/>
      <c r="G367" s="50"/>
      <c r="H367" s="49"/>
      <c r="I367" s="37"/>
      <c r="J367" s="49"/>
      <c r="K367" s="34"/>
      <c r="L367" s="38"/>
      <c r="M367" s="30"/>
      <c r="N367" s="30"/>
      <c r="O367" s="30"/>
      <c r="P367" s="30"/>
      <c r="Q367" s="30"/>
      <c r="R367" s="30"/>
    </row>
    <row r="368" spans="1:18" s="249" customFormat="1" ht="31.2">
      <c r="A368" s="243" t="s">
        <v>301</v>
      </c>
      <c r="B368" s="244" t="s">
        <v>668</v>
      </c>
      <c r="C368" s="243" t="s">
        <v>16</v>
      </c>
      <c r="D368" s="245"/>
      <c r="E368" s="250"/>
      <c r="F368" s="245"/>
      <c r="G368" s="245"/>
      <c r="H368" s="245"/>
      <c r="I368" s="246"/>
      <c r="J368" s="245"/>
      <c r="K368" s="247"/>
      <c r="L368" s="248"/>
      <c r="M368" s="248"/>
      <c r="N368" s="248"/>
      <c r="O368" s="248"/>
      <c r="P368" s="248"/>
      <c r="Q368" s="248"/>
      <c r="R368" s="248"/>
    </row>
    <row r="369" spans="1:18" s="31" customFormat="1" ht="46.8">
      <c r="A369" s="71"/>
      <c r="B369" s="80" t="s">
        <v>302</v>
      </c>
      <c r="C369" s="65"/>
      <c r="D369" s="50">
        <v>69.400000000000006</v>
      </c>
      <c r="E369" s="50"/>
      <c r="F369" s="50"/>
      <c r="G369" s="50"/>
      <c r="H369" s="50">
        <f>ROUND(PRODUCT(D369:G369),2)</f>
        <v>69.400000000000006</v>
      </c>
      <c r="I369" s="231"/>
      <c r="J369" s="75"/>
      <c r="K369" s="29"/>
      <c r="L369" s="79"/>
      <c r="M369" s="79"/>
      <c r="N369" s="79"/>
      <c r="O369" s="79"/>
      <c r="P369" s="79"/>
      <c r="Q369" s="79"/>
      <c r="R369" s="79"/>
    </row>
    <row r="370" spans="1:18" s="31" customFormat="1">
      <c r="A370" s="71"/>
      <c r="B370" s="72"/>
      <c r="C370" s="73"/>
      <c r="D370" s="50"/>
      <c r="E370" s="74"/>
      <c r="F370" s="74"/>
      <c r="G370" s="74"/>
      <c r="H370" s="74"/>
      <c r="I370" s="230"/>
      <c r="J370" s="75"/>
      <c r="K370" s="29"/>
      <c r="L370" s="76"/>
      <c r="M370" s="76"/>
      <c r="N370" s="76"/>
      <c r="O370" s="76"/>
      <c r="P370" s="76"/>
      <c r="Q370" s="76"/>
      <c r="R370" s="76"/>
    </row>
    <row r="371" spans="1:18" s="31" customFormat="1">
      <c r="A371" s="47"/>
      <c r="B371" s="64" t="str">
        <f>"Total item "&amp;A368</f>
        <v>Total item 5.2.2</v>
      </c>
      <c r="C371" s="65"/>
      <c r="D371" s="50"/>
      <c r="E371" s="50"/>
      <c r="F371" s="50"/>
      <c r="G371" s="50"/>
      <c r="H371" s="245">
        <f>SUM(H369:H370)</f>
        <v>69.400000000000006</v>
      </c>
      <c r="I371" s="37"/>
      <c r="J371" s="49"/>
      <c r="K371" s="29"/>
      <c r="L371" s="30"/>
      <c r="M371" s="30"/>
      <c r="N371" s="30"/>
      <c r="O371" s="30"/>
      <c r="P371" s="30"/>
      <c r="Q371" s="30"/>
      <c r="R371" s="30"/>
    </row>
    <row r="372" spans="1:18" s="31" customFormat="1">
      <c r="A372" s="63"/>
      <c r="B372" s="64"/>
      <c r="C372" s="65"/>
      <c r="D372" s="50"/>
      <c r="E372" s="50"/>
      <c r="F372" s="50"/>
      <c r="G372" s="50"/>
      <c r="H372" s="49"/>
      <c r="I372" s="37"/>
      <c r="J372" s="49"/>
      <c r="K372" s="34"/>
      <c r="L372" s="38"/>
      <c r="M372" s="30"/>
      <c r="N372" s="30"/>
      <c r="O372" s="30"/>
      <c r="P372" s="30"/>
      <c r="Q372" s="30"/>
      <c r="R372" s="30"/>
    </row>
    <row r="373" spans="1:18" s="31" customFormat="1">
      <c r="A373" s="81" t="s">
        <v>233</v>
      </c>
      <c r="B373" s="87" t="s">
        <v>303</v>
      </c>
      <c r="C373" s="82"/>
      <c r="D373" s="83"/>
      <c r="E373" s="83"/>
      <c r="F373" s="83"/>
      <c r="G373" s="83"/>
      <c r="H373" s="83"/>
      <c r="I373" s="37"/>
      <c r="J373" s="49"/>
      <c r="K373" s="34"/>
      <c r="L373" s="38"/>
      <c r="M373" s="30"/>
      <c r="N373" s="30"/>
      <c r="O373" s="30"/>
      <c r="P373" s="30"/>
      <c r="Q373" s="30"/>
      <c r="R373" s="30"/>
    </row>
    <row r="374" spans="1:18" s="31" customFormat="1">
      <c r="A374" s="63"/>
      <c r="B374" s="64"/>
      <c r="C374" s="65"/>
      <c r="D374" s="50"/>
      <c r="E374" s="50"/>
      <c r="F374" s="50"/>
      <c r="G374" s="50"/>
      <c r="H374" s="49"/>
      <c r="I374" s="37"/>
      <c r="J374" s="49"/>
      <c r="K374" s="34"/>
      <c r="L374" s="38"/>
      <c r="M374" s="30"/>
      <c r="N374" s="30"/>
      <c r="O374" s="30"/>
      <c r="P374" s="30"/>
      <c r="Q374" s="30"/>
      <c r="R374" s="30"/>
    </row>
    <row r="375" spans="1:18" s="249" customFormat="1" ht="46.8">
      <c r="A375" s="243" t="s">
        <v>304</v>
      </c>
      <c r="B375" s="244" t="s">
        <v>868</v>
      </c>
      <c r="C375" s="243" t="s">
        <v>14</v>
      </c>
      <c r="D375" s="245"/>
      <c r="E375" s="250"/>
      <c r="F375" s="245"/>
      <c r="G375" s="245"/>
      <c r="H375" s="245"/>
      <c r="I375" s="246"/>
      <c r="J375" s="245"/>
      <c r="K375" s="247"/>
      <c r="L375" s="248"/>
      <c r="M375" s="248"/>
      <c r="N375" s="248"/>
      <c r="O375" s="248"/>
      <c r="P375" s="248"/>
      <c r="Q375" s="248"/>
      <c r="R375" s="248"/>
    </row>
    <row r="376" spans="1:18" s="31" customFormat="1" ht="31.2">
      <c r="A376" s="71"/>
      <c r="B376" s="80" t="s">
        <v>305</v>
      </c>
      <c r="C376" s="65"/>
      <c r="D376" s="50">
        <v>148.08000000000001</v>
      </c>
      <c r="E376" s="50"/>
      <c r="F376" s="50"/>
      <c r="G376" s="50"/>
      <c r="H376" s="50">
        <f>ROUND(PRODUCT(D376:G376),2)</f>
        <v>148.08000000000001</v>
      </c>
      <c r="I376" s="231"/>
      <c r="J376" s="75"/>
      <c r="K376" s="29"/>
      <c r="L376" s="79"/>
      <c r="M376" s="79"/>
      <c r="N376" s="79"/>
      <c r="O376" s="79"/>
      <c r="P376" s="79"/>
      <c r="Q376" s="79"/>
      <c r="R376" s="79"/>
    </row>
    <row r="377" spans="1:18" s="31" customFormat="1">
      <c r="A377" s="71"/>
      <c r="B377" s="72"/>
      <c r="C377" s="73"/>
      <c r="D377" s="50"/>
      <c r="E377" s="74"/>
      <c r="F377" s="74"/>
      <c r="G377" s="74"/>
      <c r="H377" s="74"/>
      <c r="I377" s="230"/>
      <c r="J377" s="75"/>
      <c r="K377" s="29"/>
      <c r="L377" s="76"/>
      <c r="M377" s="76"/>
      <c r="N377" s="76"/>
      <c r="O377" s="76"/>
      <c r="P377" s="76"/>
      <c r="Q377" s="76"/>
      <c r="R377" s="76"/>
    </row>
    <row r="378" spans="1:18" s="31" customFormat="1">
      <c r="A378" s="47"/>
      <c r="B378" s="64" t="str">
        <f>"Total item "&amp;A375</f>
        <v>Total item 5.3.1</v>
      </c>
      <c r="C378" s="65"/>
      <c r="D378" s="50"/>
      <c r="E378" s="50"/>
      <c r="F378" s="50"/>
      <c r="G378" s="50"/>
      <c r="H378" s="245">
        <f>SUM(H376:H377)</f>
        <v>148.08000000000001</v>
      </c>
      <c r="I378" s="37"/>
      <c r="J378" s="49"/>
      <c r="K378" s="29"/>
      <c r="L378" s="30"/>
      <c r="M378" s="30"/>
      <c r="N378" s="30"/>
      <c r="O378" s="30"/>
      <c r="P378" s="30"/>
      <c r="Q378" s="30"/>
      <c r="R378" s="30"/>
    </row>
    <row r="379" spans="1:18" s="31" customFormat="1">
      <c r="A379" s="63"/>
      <c r="B379" s="64"/>
      <c r="C379" s="65"/>
      <c r="D379" s="50"/>
      <c r="E379" s="50"/>
      <c r="F379" s="50"/>
      <c r="G379" s="50"/>
      <c r="H379" s="49"/>
      <c r="I379" s="37"/>
      <c r="J379" s="49"/>
      <c r="K379" s="34"/>
      <c r="L379" s="38"/>
      <c r="M379" s="30"/>
      <c r="N379" s="30"/>
      <c r="O379" s="30"/>
      <c r="P379" s="30"/>
      <c r="Q379" s="30"/>
      <c r="R379" s="30"/>
    </row>
    <row r="380" spans="1:18" s="31" customFormat="1">
      <c r="A380" s="57" t="s">
        <v>39</v>
      </c>
      <c r="B380" s="59" t="s">
        <v>306</v>
      </c>
      <c r="C380" s="58"/>
      <c r="D380" s="60"/>
      <c r="E380" s="60"/>
      <c r="F380" s="60"/>
      <c r="G380" s="60"/>
      <c r="H380" s="60"/>
      <c r="I380" s="228" t="str">
        <f>A380</f>
        <v>6.0</v>
      </c>
      <c r="J380" s="60"/>
      <c r="K380" s="61"/>
      <c r="L380" s="61"/>
      <c r="M380" s="62"/>
      <c r="N380" s="62"/>
      <c r="O380" s="62"/>
      <c r="P380" s="62"/>
      <c r="Q380" s="62"/>
      <c r="R380" s="62"/>
    </row>
    <row r="381" spans="1:18" s="31" customFormat="1">
      <c r="A381" s="63"/>
      <c r="B381" s="64"/>
      <c r="C381" s="65"/>
      <c r="D381" s="50"/>
      <c r="E381" s="50"/>
      <c r="F381" s="50"/>
      <c r="G381" s="50"/>
      <c r="H381" s="49"/>
      <c r="I381" s="37"/>
      <c r="J381" s="49"/>
      <c r="K381" s="34"/>
      <c r="L381" s="38"/>
      <c r="M381" s="30"/>
      <c r="N381" s="30"/>
      <c r="O381" s="30"/>
      <c r="P381" s="30"/>
      <c r="Q381" s="30"/>
      <c r="R381" s="30"/>
    </row>
    <row r="382" spans="1:18" s="31" customFormat="1">
      <c r="A382" s="81" t="s">
        <v>40</v>
      </c>
      <c r="B382" s="87" t="s">
        <v>307</v>
      </c>
      <c r="C382" s="82"/>
      <c r="D382" s="83"/>
      <c r="E382" s="83"/>
      <c r="F382" s="83"/>
      <c r="G382" s="83"/>
      <c r="H382" s="83"/>
      <c r="I382" s="37"/>
      <c r="J382" s="49"/>
      <c r="K382" s="34"/>
      <c r="L382" s="38"/>
      <c r="M382" s="30"/>
      <c r="N382" s="30"/>
      <c r="O382" s="30"/>
      <c r="P382" s="30"/>
      <c r="Q382" s="30"/>
      <c r="R382" s="30"/>
    </row>
    <row r="383" spans="1:18" s="31" customFormat="1">
      <c r="A383" s="63"/>
      <c r="B383" s="64"/>
      <c r="C383" s="65"/>
      <c r="D383" s="50"/>
      <c r="E383" s="50"/>
      <c r="F383" s="50"/>
      <c r="G383" s="50"/>
      <c r="H383" s="49"/>
      <c r="I383" s="37"/>
      <c r="J383" s="49"/>
      <c r="K383" s="34"/>
      <c r="L383" s="38"/>
      <c r="M383" s="30"/>
      <c r="N383" s="30"/>
      <c r="O383" s="30"/>
      <c r="P383" s="30"/>
      <c r="Q383" s="30"/>
      <c r="R383" s="30"/>
    </row>
    <row r="384" spans="1:18" s="249" customFormat="1" ht="62.4">
      <c r="A384" s="243" t="s">
        <v>308</v>
      </c>
      <c r="B384" s="244" t="s">
        <v>670</v>
      </c>
      <c r="C384" s="243" t="s">
        <v>22</v>
      </c>
      <c r="D384" s="245"/>
      <c r="E384" s="250"/>
      <c r="F384" s="245"/>
      <c r="G384" s="245"/>
      <c r="H384" s="245"/>
      <c r="I384" s="246"/>
      <c r="J384" s="245"/>
      <c r="K384" s="247"/>
      <c r="L384" s="248"/>
      <c r="M384" s="248"/>
      <c r="N384" s="248"/>
      <c r="O384" s="248"/>
      <c r="P384" s="248"/>
      <c r="Q384" s="248"/>
      <c r="R384" s="248"/>
    </row>
    <row r="385" spans="1:18" s="31" customFormat="1" ht="31.2">
      <c r="A385" s="71"/>
      <c r="B385" s="80" t="s">
        <v>309</v>
      </c>
      <c r="C385" s="65"/>
      <c r="D385" s="50">
        <v>2</v>
      </c>
      <c r="E385" s="50"/>
      <c r="F385" s="50"/>
      <c r="G385" s="50"/>
      <c r="H385" s="50">
        <f>ROUND(PRODUCT(D385:G385),2)</f>
        <v>2</v>
      </c>
      <c r="I385" s="231"/>
      <c r="J385" s="75"/>
      <c r="K385" s="29"/>
      <c r="L385" s="79"/>
      <c r="M385" s="79"/>
      <c r="N385" s="79"/>
      <c r="O385" s="79"/>
      <c r="P385" s="79"/>
      <c r="Q385" s="79"/>
      <c r="R385" s="79"/>
    </row>
    <row r="386" spans="1:18" s="31" customFormat="1">
      <c r="A386" s="47"/>
      <c r="B386" s="70"/>
      <c r="C386" s="65"/>
      <c r="D386" s="50"/>
      <c r="E386" s="50"/>
      <c r="F386" s="50"/>
      <c r="G386" s="50"/>
      <c r="H386" s="50"/>
      <c r="I386" s="37"/>
      <c r="J386" s="49"/>
      <c r="K386" s="29"/>
      <c r="L386" s="30"/>
      <c r="M386" s="30"/>
      <c r="N386" s="30"/>
      <c r="O386" s="30"/>
      <c r="P386" s="30"/>
      <c r="Q386" s="30"/>
      <c r="R386" s="30"/>
    </row>
    <row r="387" spans="1:18" s="31" customFormat="1">
      <c r="A387" s="47"/>
      <c r="B387" s="64" t="str">
        <f>"Total item "&amp;A384</f>
        <v>Total item 6.1.1</v>
      </c>
      <c r="C387" s="65"/>
      <c r="D387" s="50"/>
      <c r="E387" s="50"/>
      <c r="F387" s="50"/>
      <c r="G387" s="50"/>
      <c r="H387" s="245">
        <f>SUM(H385:H386)</f>
        <v>2</v>
      </c>
      <c r="I387" s="37"/>
      <c r="J387" s="49"/>
      <c r="K387" s="29"/>
      <c r="L387" s="30"/>
      <c r="M387" s="30"/>
      <c r="N387" s="30"/>
      <c r="O387" s="30"/>
      <c r="P387" s="30"/>
      <c r="Q387" s="30"/>
      <c r="R387" s="30"/>
    </row>
    <row r="388" spans="1:18" s="31" customFormat="1">
      <c r="A388" s="63"/>
      <c r="B388" s="64"/>
      <c r="C388" s="65"/>
      <c r="D388" s="50"/>
      <c r="E388" s="50"/>
      <c r="F388" s="50"/>
      <c r="G388" s="50"/>
      <c r="H388" s="49"/>
      <c r="I388" s="37"/>
      <c r="J388" s="49"/>
      <c r="K388" s="34"/>
      <c r="L388" s="38"/>
      <c r="M388" s="30"/>
      <c r="N388" s="30"/>
      <c r="O388" s="30"/>
      <c r="P388" s="30"/>
      <c r="Q388" s="30"/>
      <c r="R388" s="30"/>
    </row>
    <row r="389" spans="1:18" s="249" customFormat="1" ht="62.4">
      <c r="A389" s="243" t="s">
        <v>310</v>
      </c>
      <c r="B389" s="244" t="s">
        <v>671</v>
      </c>
      <c r="C389" s="243" t="s">
        <v>22</v>
      </c>
      <c r="D389" s="245"/>
      <c r="E389" s="250"/>
      <c r="F389" s="245"/>
      <c r="G389" s="245"/>
      <c r="H389" s="245"/>
      <c r="I389" s="251"/>
      <c r="J389" s="252"/>
      <c r="K389" s="255"/>
      <c r="L389" s="256"/>
      <c r="M389" s="254"/>
      <c r="N389" s="254"/>
      <c r="O389" s="254"/>
      <c r="P389" s="254"/>
      <c r="Q389" s="254"/>
      <c r="R389" s="254"/>
    </row>
    <row r="390" spans="1:18" s="31" customFormat="1" ht="31.2">
      <c r="A390" s="71"/>
      <c r="B390" s="80" t="s">
        <v>311</v>
      </c>
      <c r="C390" s="65"/>
      <c r="D390" s="50">
        <v>1</v>
      </c>
      <c r="E390" s="50"/>
      <c r="F390" s="50"/>
      <c r="G390" s="50"/>
      <c r="H390" s="50">
        <f>ROUND(PRODUCT(D390:G390),2)</f>
        <v>1</v>
      </c>
      <c r="I390" s="37"/>
      <c r="J390" s="49"/>
      <c r="K390" s="34"/>
      <c r="L390" s="38"/>
      <c r="M390" s="30"/>
      <c r="N390" s="30"/>
      <c r="O390" s="30"/>
      <c r="P390" s="30"/>
      <c r="Q390" s="30"/>
      <c r="R390" s="30"/>
    </row>
    <row r="391" spans="1:18" s="31" customFormat="1">
      <c r="A391" s="47"/>
      <c r="B391" s="70"/>
      <c r="C391" s="65"/>
      <c r="D391" s="50"/>
      <c r="E391" s="50"/>
      <c r="F391" s="50"/>
      <c r="G391" s="50"/>
      <c r="H391" s="50"/>
      <c r="I391" s="37"/>
      <c r="J391" s="49"/>
      <c r="K391" s="34"/>
      <c r="L391" s="38"/>
      <c r="M391" s="30"/>
      <c r="N391" s="30"/>
      <c r="O391" s="30"/>
      <c r="P391" s="30"/>
      <c r="Q391" s="30"/>
      <c r="R391" s="30"/>
    </row>
    <row r="392" spans="1:18" s="31" customFormat="1">
      <c r="A392" s="47"/>
      <c r="B392" s="64" t="str">
        <f>"Total item "&amp;A389</f>
        <v>Total item 6.1.2</v>
      </c>
      <c r="C392" s="65"/>
      <c r="D392" s="50"/>
      <c r="E392" s="50"/>
      <c r="F392" s="50"/>
      <c r="G392" s="50"/>
      <c r="H392" s="245">
        <f>SUM(H390:H391)</f>
        <v>1</v>
      </c>
      <c r="I392" s="37"/>
      <c r="J392" s="49"/>
      <c r="K392" s="34"/>
      <c r="L392" s="38"/>
      <c r="M392" s="30"/>
      <c r="N392" s="30"/>
      <c r="O392" s="30"/>
      <c r="P392" s="30"/>
      <c r="Q392" s="30"/>
      <c r="R392" s="30"/>
    </row>
    <row r="393" spans="1:18" s="31" customFormat="1">
      <c r="A393" s="63"/>
      <c r="B393" s="64"/>
      <c r="C393" s="65"/>
      <c r="D393" s="50"/>
      <c r="E393" s="50"/>
      <c r="F393" s="50"/>
      <c r="G393" s="50"/>
      <c r="H393" s="49"/>
      <c r="I393" s="37"/>
      <c r="J393" s="49"/>
      <c r="K393" s="34"/>
      <c r="L393" s="38"/>
      <c r="M393" s="30"/>
      <c r="N393" s="30"/>
      <c r="O393" s="30"/>
      <c r="P393" s="30"/>
      <c r="Q393" s="30"/>
      <c r="R393" s="30"/>
    </row>
    <row r="394" spans="1:18" s="249" customFormat="1" ht="46.8">
      <c r="A394" s="243" t="s">
        <v>312</v>
      </c>
      <c r="B394" s="244" t="s">
        <v>672</v>
      </c>
      <c r="C394" s="243" t="s">
        <v>22</v>
      </c>
      <c r="D394" s="245"/>
      <c r="E394" s="250"/>
      <c r="F394" s="245"/>
      <c r="G394" s="245"/>
      <c r="H394" s="245"/>
      <c r="I394" s="251"/>
      <c r="J394" s="252"/>
      <c r="K394" s="255"/>
      <c r="L394" s="256"/>
      <c r="M394" s="254"/>
      <c r="N394" s="254"/>
      <c r="O394" s="254"/>
      <c r="P394" s="254"/>
      <c r="Q394" s="254"/>
      <c r="R394" s="254"/>
    </row>
    <row r="395" spans="1:18" s="31" customFormat="1" ht="31.2">
      <c r="A395" s="71"/>
      <c r="B395" s="80" t="s">
        <v>669</v>
      </c>
      <c r="C395" s="65"/>
      <c r="D395" s="50">
        <v>4</v>
      </c>
      <c r="E395" s="50"/>
      <c r="F395" s="50"/>
      <c r="G395" s="50"/>
      <c r="H395" s="50">
        <f>ROUND(PRODUCT(D395:G395),2)</f>
        <v>4</v>
      </c>
      <c r="I395" s="37"/>
      <c r="J395" s="49"/>
      <c r="K395" s="34"/>
      <c r="L395" s="38"/>
      <c r="M395" s="30"/>
      <c r="N395" s="30"/>
      <c r="O395" s="30"/>
      <c r="P395" s="30"/>
      <c r="Q395" s="30"/>
      <c r="R395" s="30"/>
    </row>
    <row r="396" spans="1:18" s="31" customFormat="1">
      <c r="A396" s="47"/>
      <c r="B396" s="70"/>
      <c r="C396" s="65"/>
      <c r="D396" s="50"/>
      <c r="E396" s="50"/>
      <c r="F396" s="50"/>
      <c r="G396" s="50"/>
      <c r="H396" s="50"/>
      <c r="I396" s="37"/>
      <c r="J396" s="49"/>
      <c r="K396" s="34"/>
      <c r="L396" s="38"/>
      <c r="M396" s="30"/>
      <c r="N396" s="30"/>
      <c r="O396" s="30"/>
      <c r="P396" s="30"/>
      <c r="Q396" s="30"/>
      <c r="R396" s="30"/>
    </row>
    <row r="397" spans="1:18" s="31" customFormat="1">
      <c r="A397" s="47"/>
      <c r="B397" s="64" t="str">
        <f>"Total item "&amp;A394</f>
        <v>Total item 6.1.3</v>
      </c>
      <c r="C397" s="65"/>
      <c r="D397" s="50"/>
      <c r="E397" s="50"/>
      <c r="F397" s="50"/>
      <c r="G397" s="50"/>
      <c r="H397" s="245">
        <f>SUM(H395:H396)</f>
        <v>4</v>
      </c>
      <c r="I397" s="37"/>
      <c r="J397" s="49"/>
      <c r="K397" s="34"/>
      <c r="L397" s="38"/>
      <c r="M397" s="30"/>
      <c r="N397" s="30"/>
      <c r="O397" s="30"/>
      <c r="P397" s="30"/>
      <c r="Q397" s="30"/>
      <c r="R397" s="30"/>
    </row>
    <row r="398" spans="1:18" s="31" customFormat="1">
      <c r="A398" s="63"/>
      <c r="B398" s="64"/>
      <c r="C398" s="65"/>
      <c r="D398" s="50"/>
      <c r="E398" s="50"/>
      <c r="F398" s="50"/>
      <c r="G398" s="50"/>
      <c r="H398" s="49"/>
      <c r="I398" s="37"/>
      <c r="J398" s="49"/>
      <c r="K398" s="34"/>
      <c r="L398" s="38"/>
      <c r="M398" s="30"/>
      <c r="N398" s="30"/>
      <c r="O398" s="30"/>
      <c r="P398" s="30"/>
      <c r="Q398" s="30"/>
      <c r="R398" s="30"/>
    </row>
    <row r="399" spans="1:18" s="249" customFormat="1" ht="46.8">
      <c r="A399" s="243" t="s">
        <v>313</v>
      </c>
      <c r="B399" s="244" t="s">
        <v>674</v>
      </c>
      <c r="C399" s="243" t="s">
        <v>22</v>
      </c>
      <c r="D399" s="245"/>
      <c r="E399" s="250"/>
      <c r="F399" s="245"/>
      <c r="G399" s="245"/>
      <c r="H399" s="245"/>
      <c r="I399" s="251"/>
      <c r="J399" s="252"/>
      <c r="K399" s="255"/>
      <c r="L399" s="256"/>
      <c r="M399" s="254"/>
      <c r="N399" s="254"/>
      <c r="O399" s="254"/>
      <c r="P399" s="254"/>
      <c r="Q399" s="254"/>
      <c r="R399" s="254"/>
    </row>
    <row r="400" spans="1:18" s="31" customFormat="1" ht="31.2">
      <c r="A400" s="71"/>
      <c r="B400" s="80" t="s">
        <v>673</v>
      </c>
      <c r="C400" s="65"/>
      <c r="D400" s="50">
        <v>2</v>
      </c>
      <c r="E400" s="50"/>
      <c r="F400" s="50"/>
      <c r="G400" s="50"/>
      <c r="H400" s="50">
        <f>ROUND(PRODUCT(D400:G400),2)</f>
        <v>2</v>
      </c>
      <c r="I400" s="37"/>
      <c r="J400" s="49"/>
      <c r="K400" s="34"/>
      <c r="L400" s="38"/>
      <c r="M400" s="30"/>
      <c r="N400" s="30"/>
      <c r="O400" s="30"/>
      <c r="P400" s="30"/>
      <c r="Q400" s="30"/>
      <c r="R400" s="30"/>
    </row>
    <row r="401" spans="1:18" s="31" customFormat="1">
      <c r="A401" s="47"/>
      <c r="B401" s="70"/>
      <c r="C401" s="65"/>
      <c r="D401" s="50"/>
      <c r="E401" s="50"/>
      <c r="F401" s="50"/>
      <c r="G401" s="50"/>
      <c r="H401" s="50"/>
      <c r="I401" s="37"/>
      <c r="J401" s="49"/>
      <c r="K401" s="34"/>
      <c r="L401" s="38"/>
      <c r="M401" s="30"/>
      <c r="N401" s="30"/>
      <c r="O401" s="30"/>
      <c r="P401" s="30"/>
      <c r="Q401" s="30"/>
      <c r="R401" s="30"/>
    </row>
    <row r="402" spans="1:18" s="31" customFormat="1">
      <c r="A402" s="47"/>
      <c r="B402" s="64" t="str">
        <f>"Total item "&amp;A399</f>
        <v>Total item 6.1.4</v>
      </c>
      <c r="C402" s="65"/>
      <c r="D402" s="50"/>
      <c r="E402" s="50"/>
      <c r="F402" s="50"/>
      <c r="G402" s="50"/>
      <c r="H402" s="245">
        <f>SUM(H400:H401)</f>
        <v>2</v>
      </c>
      <c r="I402" s="37"/>
      <c r="J402" s="49"/>
      <c r="K402" s="34"/>
      <c r="L402" s="38"/>
      <c r="M402" s="30"/>
      <c r="N402" s="30"/>
      <c r="O402" s="30"/>
      <c r="P402" s="30"/>
      <c r="Q402" s="30"/>
      <c r="R402" s="30"/>
    </row>
    <row r="403" spans="1:18" s="31" customFormat="1">
      <c r="A403" s="63"/>
      <c r="B403" s="64"/>
      <c r="C403" s="65"/>
      <c r="D403" s="50"/>
      <c r="E403" s="50"/>
      <c r="F403" s="50"/>
      <c r="G403" s="50"/>
      <c r="H403" s="49"/>
      <c r="I403" s="37"/>
      <c r="J403" s="49"/>
      <c r="K403" s="34"/>
      <c r="L403" s="38"/>
      <c r="M403" s="30"/>
      <c r="N403" s="30"/>
      <c r="O403" s="30"/>
      <c r="P403" s="30"/>
      <c r="Q403" s="30"/>
      <c r="R403" s="30"/>
    </row>
    <row r="404" spans="1:18" s="31" customFormat="1">
      <c r="A404" s="81" t="s">
        <v>314</v>
      </c>
      <c r="B404" s="87" t="s">
        <v>315</v>
      </c>
      <c r="C404" s="82"/>
      <c r="D404" s="83"/>
      <c r="E404" s="83"/>
      <c r="F404" s="83"/>
      <c r="G404" s="83"/>
      <c r="H404" s="83"/>
      <c r="I404" s="37"/>
      <c r="J404" s="49"/>
      <c r="K404" s="34"/>
      <c r="L404" s="38"/>
      <c r="M404" s="30"/>
      <c r="N404" s="30"/>
      <c r="O404" s="30"/>
      <c r="P404" s="30"/>
      <c r="Q404" s="30"/>
      <c r="R404" s="30"/>
    </row>
    <row r="405" spans="1:18" s="31" customFormat="1">
      <c r="A405" s="63"/>
      <c r="B405" s="64"/>
      <c r="C405" s="65"/>
      <c r="D405" s="50"/>
      <c r="E405" s="50"/>
      <c r="F405" s="50"/>
      <c r="G405" s="50"/>
      <c r="H405" s="49"/>
      <c r="I405" s="37"/>
      <c r="J405" s="49"/>
      <c r="K405" s="34"/>
      <c r="L405" s="38"/>
      <c r="M405" s="30"/>
      <c r="N405" s="30"/>
      <c r="O405" s="30"/>
      <c r="P405" s="30"/>
      <c r="Q405" s="30"/>
      <c r="R405" s="30"/>
    </row>
    <row r="406" spans="1:18" s="249" customFormat="1" ht="31.2">
      <c r="A406" s="243" t="s">
        <v>316</v>
      </c>
      <c r="B406" s="244" t="s">
        <v>675</v>
      </c>
      <c r="C406" s="243" t="s">
        <v>68</v>
      </c>
      <c r="D406" s="245"/>
      <c r="E406" s="250"/>
      <c r="F406" s="245"/>
      <c r="G406" s="245"/>
      <c r="H406" s="245"/>
      <c r="I406" s="251"/>
      <c r="J406" s="252"/>
      <c r="K406" s="255"/>
      <c r="L406" s="256"/>
      <c r="M406" s="254"/>
      <c r="N406" s="254"/>
      <c r="O406" s="254"/>
      <c r="P406" s="254"/>
      <c r="Q406" s="254"/>
      <c r="R406" s="254"/>
    </row>
    <row r="407" spans="1:18" s="31" customFormat="1" ht="31.2">
      <c r="A407" s="71"/>
      <c r="B407" s="80" t="s">
        <v>317</v>
      </c>
      <c r="C407" s="65"/>
      <c r="D407" s="50">
        <v>12</v>
      </c>
      <c r="E407" s="50"/>
      <c r="F407" s="50"/>
      <c r="G407" s="50"/>
      <c r="H407" s="50">
        <f>ROUND(PRODUCT(D407:G407),2)</f>
        <v>12</v>
      </c>
      <c r="I407" s="37"/>
      <c r="J407" s="49"/>
      <c r="K407" s="34"/>
      <c r="L407" s="38"/>
      <c r="M407" s="30"/>
      <c r="N407" s="30"/>
      <c r="O407" s="30"/>
      <c r="P407" s="30"/>
      <c r="Q407" s="30"/>
      <c r="R407" s="30"/>
    </row>
    <row r="408" spans="1:18" s="31" customFormat="1">
      <c r="A408" s="47"/>
      <c r="B408" s="70"/>
      <c r="C408" s="65"/>
      <c r="D408" s="50"/>
      <c r="E408" s="50"/>
      <c r="F408" s="50"/>
      <c r="G408" s="50"/>
      <c r="H408" s="50"/>
      <c r="I408" s="37"/>
      <c r="J408" s="49"/>
      <c r="K408" s="34"/>
      <c r="L408" s="38"/>
      <c r="M408" s="30"/>
      <c r="N408" s="30"/>
      <c r="O408" s="30"/>
      <c r="P408" s="30"/>
      <c r="Q408" s="30"/>
      <c r="R408" s="30"/>
    </row>
    <row r="409" spans="1:18" s="31" customFormat="1">
      <c r="A409" s="47"/>
      <c r="B409" s="64" t="str">
        <f>"Total item "&amp;A406</f>
        <v>Total item 6.2.1</v>
      </c>
      <c r="C409" s="65"/>
      <c r="D409" s="50"/>
      <c r="E409" s="50"/>
      <c r="F409" s="50"/>
      <c r="G409" s="50"/>
      <c r="H409" s="245">
        <f>SUM(H407:H408)</f>
        <v>12</v>
      </c>
      <c r="I409" s="37"/>
      <c r="J409" s="49"/>
      <c r="K409" s="34"/>
      <c r="L409" s="38"/>
      <c r="M409" s="30"/>
      <c r="N409" s="30"/>
      <c r="O409" s="30"/>
      <c r="P409" s="30"/>
      <c r="Q409" s="30"/>
      <c r="R409" s="30"/>
    </row>
    <row r="410" spans="1:18" s="31" customFormat="1">
      <c r="A410" s="63"/>
      <c r="B410" s="64"/>
      <c r="C410" s="65"/>
      <c r="D410" s="50"/>
      <c r="E410" s="50"/>
      <c r="F410" s="50"/>
      <c r="G410" s="50"/>
      <c r="H410" s="49"/>
      <c r="I410" s="37"/>
      <c r="J410" s="49"/>
      <c r="K410" s="34"/>
      <c r="L410" s="38"/>
      <c r="M410" s="30"/>
      <c r="N410" s="30"/>
      <c r="O410" s="30"/>
      <c r="P410" s="30"/>
      <c r="Q410" s="30"/>
      <c r="R410" s="30"/>
    </row>
    <row r="411" spans="1:18" s="249" customFormat="1">
      <c r="A411" s="243" t="s">
        <v>318</v>
      </c>
      <c r="B411" s="244" t="s">
        <v>676</v>
      </c>
      <c r="C411" s="243" t="s">
        <v>67</v>
      </c>
      <c r="D411" s="245"/>
      <c r="E411" s="250"/>
      <c r="F411" s="245" t="s">
        <v>677</v>
      </c>
      <c r="G411" s="245"/>
      <c r="H411" s="245"/>
      <c r="I411" s="251"/>
      <c r="J411" s="252"/>
      <c r="K411" s="255"/>
      <c r="L411" s="256"/>
      <c r="M411" s="254"/>
      <c r="N411" s="254"/>
      <c r="O411" s="254"/>
      <c r="P411" s="254"/>
      <c r="Q411" s="254"/>
      <c r="R411" s="254"/>
    </row>
    <row r="412" spans="1:18" s="31" customFormat="1" ht="31.2">
      <c r="A412" s="71"/>
      <c r="B412" s="80" t="s">
        <v>319</v>
      </c>
      <c r="C412" s="65"/>
      <c r="D412" s="50">
        <v>4.3</v>
      </c>
      <c r="E412" s="50"/>
      <c r="F412" s="50">
        <v>15.6</v>
      </c>
      <c r="G412" s="50"/>
      <c r="H412" s="50">
        <f>ROUND(PRODUCT(D412:G412),2)</f>
        <v>67.08</v>
      </c>
      <c r="I412" s="37"/>
      <c r="J412" s="49"/>
      <c r="K412" s="34"/>
      <c r="L412" s="38"/>
      <c r="M412" s="30"/>
      <c r="N412" s="30"/>
      <c r="O412" s="30"/>
      <c r="P412" s="30"/>
      <c r="Q412" s="30"/>
      <c r="R412" s="30"/>
    </row>
    <row r="413" spans="1:18" s="31" customFormat="1">
      <c r="A413" s="47"/>
      <c r="B413" s="70"/>
      <c r="C413" s="65"/>
      <c r="D413" s="50"/>
      <c r="E413" s="50"/>
      <c r="F413" s="50"/>
      <c r="G413" s="50"/>
      <c r="H413" s="50"/>
      <c r="I413" s="37"/>
      <c r="J413" s="49"/>
      <c r="K413" s="34"/>
      <c r="L413" s="38"/>
      <c r="M413" s="30"/>
      <c r="N413" s="30"/>
      <c r="O413" s="30"/>
      <c r="P413" s="30"/>
      <c r="Q413" s="30"/>
      <c r="R413" s="30"/>
    </row>
    <row r="414" spans="1:18" s="31" customFormat="1">
      <c r="A414" s="47"/>
      <c r="B414" s="64" t="str">
        <f>"Total item "&amp;A411</f>
        <v>Total item 6.2.2</v>
      </c>
      <c r="C414" s="65"/>
      <c r="D414" s="50"/>
      <c r="E414" s="50"/>
      <c r="F414" s="50"/>
      <c r="G414" s="50"/>
      <c r="H414" s="245">
        <f>SUM(H412:H413)</f>
        <v>67.08</v>
      </c>
      <c r="I414" s="37"/>
      <c r="J414" s="49"/>
      <c r="K414" s="34"/>
      <c r="L414" s="38"/>
      <c r="M414" s="30"/>
      <c r="N414" s="30"/>
      <c r="O414" s="30"/>
      <c r="P414" s="30"/>
      <c r="Q414" s="30"/>
      <c r="R414" s="30"/>
    </row>
    <row r="415" spans="1:18" s="31" customFormat="1">
      <c r="A415" s="63"/>
      <c r="B415" s="64"/>
      <c r="C415" s="65"/>
      <c r="D415" s="50"/>
      <c r="E415" s="50"/>
      <c r="F415" s="50"/>
      <c r="G415" s="50"/>
      <c r="H415" s="49"/>
      <c r="I415" s="37"/>
      <c r="J415" s="49"/>
      <c r="K415" s="34"/>
      <c r="L415" s="38"/>
      <c r="M415" s="30"/>
      <c r="N415" s="30"/>
      <c r="O415" s="30"/>
      <c r="P415" s="30"/>
      <c r="Q415" s="30"/>
      <c r="R415" s="30"/>
    </row>
    <row r="416" spans="1:18" s="249" customFormat="1">
      <c r="A416" s="243" t="s">
        <v>320</v>
      </c>
      <c r="B416" s="244" t="s">
        <v>678</v>
      </c>
      <c r="C416" s="243" t="s">
        <v>22</v>
      </c>
      <c r="D416" s="245"/>
      <c r="E416" s="250"/>
      <c r="F416" s="245"/>
      <c r="G416" s="245"/>
      <c r="H416" s="245"/>
      <c r="I416" s="251"/>
      <c r="J416" s="252"/>
      <c r="K416" s="255"/>
      <c r="L416" s="256"/>
      <c r="M416" s="254"/>
      <c r="N416" s="254"/>
      <c r="O416" s="254"/>
      <c r="P416" s="254"/>
      <c r="Q416" s="254"/>
      <c r="R416" s="254"/>
    </row>
    <row r="417" spans="1:18" s="31" customFormat="1">
      <c r="A417" s="71"/>
      <c r="B417" s="80" t="s">
        <v>321</v>
      </c>
      <c r="C417" s="65"/>
      <c r="D417" s="50">
        <v>6</v>
      </c>
      <c r="E417" s="50"/>
      <c r="F417" s="50"/>
      <c r="G417" s="50"/>
      <c r="H417" s="50">
        <f>ROUND(PRODUCT(D417:G417),2)</f>
        <v>6</v>
      </c>
      <c r="I417" s="37"/>
      <c r="J417" s="49"/>
      <c r="K417" s="34"/>
      <c r="L417" s="38"/>
      <c r="M417" s="30"/>
      <c r="N417" s="30"/>
      <c r="O417" s="30"/>
      <c r="P417" s="30"/>
      <c r="Q417" s="30"/>
      <c r="R417" s="30"/>
    </row>
    <row r="418" spans="1:18" s="31" customFormat="1">
      <c r="A418" s="47"/>
      <c r="B418" s="70"/>
      <c r="C418" s="65"/>
      <c r="D418" s="50"/>
      <c r="E418" s="50"/>
      <c r="F418" s="50"/>
      <c r="G418" s="50"/>
      <c r="H418" s="50"/>
      <c r="I418" s="37"/>
      <c r="J418" s="49"/>
      <c r="K418" s="34"/>
      <c r="L418" s="38"/>
      <c r="M418" s="30"/>
      <c r="N418" s="30"/>
      <c r="O418" s="30"/>
      <c r="P418" s="30"/>
      <c r="Q418" s="30"/>
      <c r="R418" s="30"/>
    </row>
    <row r="419" spans="1:18" s="31" customFormat="1">
      <c r="A419" s="47"/>
      <c r="B419" s="64" t="str">
        <f>"Total item "&amp;A416</f>
        <v>Total item 6.2.3</v>
      </c>
      <c r="C419" s="65"/>
      <c r="D419" s="50"/>
      <c r="E419" s="50"/>
      <c r="F419" s="50"/>
      <c r="G419" s="50"/>
      <c r="H419" s="245">
        <f>SUM(H417:H418)</f>
        <v>6</v>
      </c>
      <c r="I419" s="37"/>
      <c r="J419" s="49"/>
      <c r="K419" s="34"/>
      <c r="L419" s="38"/>
      <c r="M419" s="30"/>
      <c r="N419" s="30"/>
      <c r="O419" s="30"/>
      <c r="P419" s="30"/>
      <c r="Q419" s="30"/>
      <c r="R419" s="30"/>
    </row>
    <row r="420" spans="1:18" s="31" customFormat="1">
      <c r="A420" s="63"/>
      <c r="B420" s="64"/>
      <c r="C420" s="65"/>
      <c r="D420" s="50"/>
      <c r="E420" s="50"/>
      <c r="F420" s="50"/>
      <c r="G420" s="50"/>
      <c r="H420" s="49"/>
      <c r="I420" s="37"/>
      <c r="J420" s="49"/>
      <c r="K420" s="34"/>
      <c r="L420" s="38"/>
      <c r="M420" s="30"/>
      <c r="N420" s="30"/>
      <c r="O420" s="30"/>
      <c r="P420" s="30"/>
      <c r="Q420" s="30"/>
      <c r="R420" s="30"/>
    </row>
    <row r="421" spans="1:18" s="31" customFormat="1">
      <c r="A421" s="81" t="s">
        <v>322</v>
      </c>
      <c r="B421" s="87" t="s">
        <v>323</v>
      </c>
      <c r="C421" s="82"/>
      <c r="D421" s="83"/>
      <c r="E421" s="83"/>
      <c r="F421" s="83"/>
      <c r="G421" s="83"/>
      <c r="H421" s="83"/>
      <c r="I421" s="37"/>
      <c r="J421" s="49"/>
      <c r="K421" s="34"/>
      <c r="L421" s="38"/>
      <c r="M421" s="30"/>
      <c r="N421" s="30"/>
      <c r="O421" s="30"/>
      <c r="P421" s="30"/>
      <c r="Q421" s="30"/>
      <c r="R421" s="30"/>
    </row>
    <row r="422" spans="1:18" s="31" customFormat="1">
      <c r="A422" s="63"/>
      <c r="B422" s="64"/>
      <c r="C422" s="65"/>
      <c r="D422" s="50"/>
      <c r="E422" s="50"/>
      <c r="F422" s="50"/>
      <c r="G422" s="50"/>
      <c r="H422" s="49"/>
      <c r="I422" s="37"/>
      <c r="J422" s="49"/>
      <c r="K422" s="34"/>
      <c r="L422" s="38"/>
      <c r="M422" s="30"/>
      <c r="N422" s="30"/>
      <c r="O422" s="30"/>
      <c r="P422" s="30"/>
      <c r="Q422" s="30"/>
      <c r="R422" s="30"/>
    </row>
    <row r="423" spans="1:18" s="249" customFormat="1" ht="46.8">
      <c r="A423" s="243" t="s">
        <v>324</v>
      </c>
      <c r="B423" s="244" t="s">
        <v>679</v>
      </c>
      <c r="C423" s="243" t="s">
        <v>14</v>
      </c>
      <c r="D423" s="245"/>
      <c r="E423" s="250"/>
      <c r="F423" s="245"/>
      <c r="G423" s="245"/>
      <c r="H423" s="245"/>
      <c r="I423" s="251"/>
      <c r="J423" s="252"/>
      <c r="K423" s="255"/>
      <c r="L423" s="256"/>
      <c r="M423" s="254"/>
      <c r="N423" s="254"/>
      <c r="O423" s="254"/>
      <c r="P423" s="254"/>
      <c r="Q423" s="254"/>
      <c r="R423" s="254"/>
    </row>
    <row r="424" spans="1:18" s="31" customFormat="1">
      <c r="A424" s="71"/>
      <c r="B424" s="80" t="s">
        <v>325</v>
      </c>
      <c r="C424" s="65"/>
      <c r="D424" s="50">
        <v>10.8</v>
      </c>
      <c r="E424" s="50"/>
      <c r="F424" s="50"/>
      <c r="G424" s="50"/>
      <c r="H424" s="50">
        <f>ROUND(PRODUCT(D424:G424),2)</f>
        <v>10.8</v>
      </c>
      <c r="I424" s="37"/>
      <c r="J424" s="49"/>
      <c r="K424" s="34"/>
      <c r="L424" s="38"/>
      <c r="M424" s="30"/>
      <c r="N424" s="30"/>
      <c r="O424" s="30"/>
      <c r="P424" s="30"/>
      <c r="Q424" s="30"/>
      <c r="R424" s="30"/>
    </row>
    <row r="425" spans="1:18" s="31" customFormat="1" ht="31.2">
      <c r="A425" s="71"/>
      <c r="B425" s="80" t="s">
        <v>326</v>
      </c>
      <c r="C425" s="65"/>
      <c r="D425" s="50">
        <v>2.08</v>
      </c>
      <c r="E425" s="50"/>
      <c r="F425" s="50"/>
      <c r="G425" s="50"/>
      <c r="H425" s="50">
        <f>ROUND(PRODUCT(D425:G425),2)</f>
        <v>2.08</v>
      </c>
      <c r="I425" s="37"/>
      <c r="J425" s="49"/>
      <c r="K425" s="34"/>
      <c r="L425" s="38"/>
      <c r="M425" s="30"/>
      <c r="N425" s="30"/>
      <c r="O425" s="30"/>
      <c r="P425" s="30"/>
      <c r="Q425" s="30"/>
      <c r="R425" s="30"/>
    </row>
    <row r="426" spans="1:18" s="31" customFormat="1">
      <c r="A426" s="47"/>
      <c r="B426" s="70"/>
      <c r="C426" s="65"/>
      <c r="D426" s="50"/>
      <c r="E426" s="50"/>
      <c r="F426" s="50"/>
      <c r="G426" s="50"/>
      <c r="H426" s="50"/>
      <c r="I426" s="37"/>
      <c r="J426" s="49"/>
      <c r="K426" s="34"/>
      <c r="L426" s="38"/>
      <c r="M426" s="30"/>
      <c r="N426" s="30"/>
      <c r="O426" s="30"/>
      <c r="P426" s="30"/>
      <c r="Q426" s="30"/>
      <c r="R426" s="30"/>
    </row>
    <row r="427" spans="1:18" s="31" customFormat="1">
      <c r="A427" s="47"/>
      <c r="B427" s="64" t="str">
        <f>"Total item "&amp;A423</f>
        <v>Total item 6.3.1</v>
      </c>
      <c r="C427" s="65"/>
      <c r="D427" s="50"/>
      <c r="E427" s="50"/>
      <c r="F427" s="50"/>
      <c r="G427" s="50"/>
      <c r="H427" s="245">
        <f>SUM(H424:H426)</f>
        <v>12.88</v>
      </c>
      <c r="I427" s="37"/>
      <c r="J427" s="49"/>
      <c r="K427" s="34"/>
      <c r="L427" s="38"/>
      <c r="M427" s="30"/>
      <c r="N427" s="30"/>
      <c r="O427" s="30"/>
      <c r="P427" s="30"/>
      <c r="Q427" s="30"/>
      <c r="R427" s="30"/>
    </row>
    <row r="428" spans="1:18" s="31" customFormat="1">
      <c r="A428" s="63"/>
      <c r="B428" s="64"/>
      <c r="C428" s="65"/>
      <c r="D428" s="50"/>
      <c r="E428" s="50"/>
      <c r="F428" s="50"/>
      <c r="G428" s="50"/>
      <c r="H428" s="49"/>
      <c r="I428" s="37"/>
      <c r="J428" s="49"/>
      <c r="K428" s="34"/>
      <c r="L428" s="38"/>
      <c r="M428" s="30"/>
      <c r="N428" s="30"/>
      <c r="O428" s="30"/>
      <c r="P428" s="30"/>
      <c r="Q428" s="30"/>
      <c r="R428" s="30"/>
    </row>
    <row r="429" spans="1:18" s="31" customFormat="1">
      <c r="A429" s="81" t="s">
        <v>327</v>
      </c>
      <c r="B429" s="87" t="s">
        <v>328</v>
      </c>
      <c r="C429" s="82"/>
      <c r="D429" s="83"/>
      <c r="E429" s="83"/>
      <c r="F429" s="83"/>
      <c r="G429" s="83"/>
      <c r="H429" s="83"/>
      <c r="I429" s="37"/>
      <c r="J429" s="49"/>
      <c r="K429" s="34"/>
      <c r="L429" s="38"/>
      <c r="M429" s="30"/>
      <c r="N429" s="30"/>
      <c r="O429" s="30"/>
      <c r="P429" s="30"/>
      <c r="Q429" s="30"/>
      <c r="R429" s="30"/>
    </row>
    <row r="430" spans="1:18" s="31" customFormat="1">
      <c r="A430" s="63"/>
      <c r="B430" s="64"/>
      <c r="C430" s="65"/>
      <c r="D430" s="50"/>
      <c r="E430" s="50"/>
      <c r="F430" s="50"/>
      <c r="G430" s="50"/>
      <c r="H430" s="49"/>
      <c r="I430" s="37"/>
      <c r="J430" s="49"/>
      <c r="K430" s="34"/>
      <c r="L430" s="38"/>
      <c r="M430" s="30"/>
      <c r="N430" s="30"/>
      <c r="O430" s="30"/>
      <c r="P430" s="30"/>
      <c r="Q430" s="30"/>
      <c r="R430" s="30"/>
    </row>
    <row r="431" spans="1:18" s="249" customFormat="1">
      <c r="A431" s="243" t="s">
        <v>329</v>
      </c>
      <c r="B431" s="244" t="s">
        <v>680</v>
      </c>
      <c r="C431" s="243" t="s">
        <v>69</v>
      </c>
      <c r="D431" s="245"/>
      <c r="E431" s="250"/>
      <c r="F431" s="245"/>
      <c r="G431" s="245"/>
      <c r="H431" s="245"/>
      <c r="I431" s="251"/>
      <c r="J431" s="252"/>
      <c r="K431" s="255"/>
      <c r="L431" s="256"/>
      <c r="M431" s="254"/>
      <c r="N431" s="254"/>
      <c r="O431" s="254"/>
      <c r="P431" s="254"/>
      <c r="Q431" s="254"/>
      <c r="R431" s="254"/>
    </row>
    <row r="432" spans="1:18" s="31" customFormat="1" ht="31.2">
      <c r="A432" s="71"/>
      <c r="B432" s="80" t="s">
        <v>330</v>
      </c>
      <c r="C432" s="65"/>
      <c r="D432" s="50">
        <v>4.32</v>
      </c>
      <c r="E432" s="50"/>
      <c r="F432" s="50"/>
      <c r="G432" s="50"/>
      <c r="H432" s="50">
        <f>ROUND(PRODUCT(D432:G432),2)</f>
        <v>4.32</v>
      </c>
      <c r="I432" s="37"/>
      <c r="J432" s="49"/>
      <c r="K432" s="34"/>
      <c r="L432" s="38"/>
      <c r="M432" s="30"/>
      <c r="N432" s="30"/>
      <c r="O432" s="30"/>
      <c r="P432" s="30"/>
      <c r="Q432" s="30"/>
      <c r="R432" s="30"/>
    </row>
    <row r="433" spans="1:18" s="31" customFormat="1">
      <c r="A433" s="47"/>
      <c r="B433" s="70"/>
      <c r="C433" s="65"/>
      <c r="D433" s="50"/>
      <c r="E433" s="50"/>
      <c r="F433" s="50"/>
      <c r="G433" s="50"/>
      <c r="H433" s="50"/>
      <c r="I433" s="37"/>
      <c r="J433" s="49"/>
      <c r="K433" s="34"/>
      <c r="L433" s="38"/>
      <c r="M433" s="30"/>
      <c r="N433" s="30"/>
      <c r="O433" s="30"/>
      <c r="P433" s="30"/>
      <c r="Q433" s="30"/>
      <c r="R433" s="30"/>
    </row>
    <row r="434" spans="1:18" s="31" customFormat="1">
      <c r="A434" s="47"/>
      <c r="B434" s="64" t="str">
        <f>"Total item "&amp;A431</f>
        <v>Total item 6.4.1</v>
      </c>
      <c r="C434" s="65"/>
      <c r="D434" s="50"/>
      <c r="E434" s="50"/>
      <c r="F434" s="50"/>
      <c r="G434" s="50"/>
      <c r="H434" s="245">
        <f>SUM(H432:H433)</f>
        <v>4.32</v>
      </c>
      <c r="I434" s="37"/>
      <c r="J434" s="49"/>
      <c r="K434" s="34"/>
      <c r="L434" s="38"/>
      <c r="M434" s="30"/>
      <c r="N434" s="30"/>
      <c r="O434" s="30"/>
      <c r="P434" s="30"/>
      <c r="Q434" s="30"/>
      <c r="R434" s="30"/>
    </row>
    <row r="435" spans="1:18" s="31" customFormat="1">
      <c r="A435" s="63"/>
      <c r="B435" s="64"/>
      <c r="C435" s="65"/>
      <c r="D435" s="50"/>
      <c r="E435" s="50"/>
      <c r="F435" s="50"/>
      <c r="G435" s="50"/>
      <c r="H435" s="49"/>
      <c r="I435" s="37"/>
      <c r="J435" s="49"/>
      <c r="K435" s="34"/>
      <c r="L435" s="38"/>
      <c r="M435" s="30"/>
      <c r="N435" s="30"/>
      <c r="O435" s="30"/>
      <c r="P435" s="30"/>
      <c r="Q435" s="30"/>
      <c r="R435" s="30"/>
    </row>
    <row r="436" spans="1:18" s="31" customFormat="1">
      <c r="A436" s="57" t="s">
        <v>41</v>
      </c>
      <c r="B436" s="59" t="s">
        <v>331</v>
      </c>
      <c r="C436" s="58"/>
      <c r="D436" s="60"/>
      <c r="E436" s="60"/>
      <c r="F436" s="60"/>
      <c r="G436" s="60"/>
      <c r="H436" s="60"/>
      <c r="I436" s="237" t="str">
        <f>A436</f>
        <v>7.0</v>
      </c>
      <c r="J436" s="49"/>
      <c r="K436" s="34"/>
      <c r="L436" s="38"/>
      <c r="M436" s="30"/>
      <c r="N436" s="30"/>
      <c r="O436" s="30"/>
      <c r="P436" s="30"/>
      <c r="Q436" s="30"/>
      <c r="R436" s="30"/>
    </row>
    <row r="437" spans="1:18" s="31" customFormat="1">
      <c r="A437" s="63"/>
      <c r="B437" s="64"/>
      <c r="C437" s="65"/>
      <c r="D437" s="50"/>
      <c r="E437" s="50"/>
      <c r="F437" s="50"/>
      <c r="G437" s="50"/>
      <c r="H437" s="49"/>
      <c r="I437" s="37"/>
      <c r="J437" s="49"/>
      <c r="K437" s="34"/>
      <c r="L437" s="38"/>
      <c r="M437" s="30"/>
      <c r="N437" s="30"/>
      <c r="O437" s="30"/>
      <c r="P437" s="30"/>
      <c r="Q437" s="30"/>
      <c r="R437" s="30"/>
    </row>
    <row r="438" spans="1:18" s="249" customFormat="1" ht="31.2">
      <c r="A438" s="243" t="s">
        <v>42</v>
      </c>
      <c r="B438" s="244" t="s">
        <v>235</v>
      </c>
      <c r="C438" s="243" t="s">
        <v>14</v>
      </c>
      <c r="D438" s="245"/>
      <c r="E438" s="250"/>
      <c r="F438" s="245"/>
      <c r="G438" s="245"/>
      <c r="H438" s="245"/>
      <c r="I438" s="251"/>
      <c r="J438" s="252"/>
      <c r="K438" s="255"/>
      <c r="L438" s="256"/>
      <c r="M438" s="254"/>
      <c r="N438" s="254"/>
      <c r="O438" s="254"/>
      <c r="P438" s="254"/>
      <c r="Q438" s="254"/>
      <c r="R438" s="254"/>
    </row>
    <row r="439" spans="1:18" s="31" customFormat="1" ht="31.2">
      <c r="A439" s="71"/>
      <c r="B439" s="80" t="s">
        <v>332</v>
      </c>
      <c r="C439" s="65"/>
      <c r="D439" s="50">
        <v>1030.4000000000001</v>
      </c>
      <c r="E439" s="50"/>
      <c r="F439" s="50"/>
      <c r="G439" s="50"/>
      <c r="H439" s="50">
        <f>ROUND(PRODUCT(D439:G439),2)</f>
        <v>1030.4000000000001</v>
      </c>
      <c r="I439" s="37"/>
      <c r="J439" s="49"/>
      <c r="K439" s="34"/>
      <c r="L439" s="38"/>
      <c r="M439" s="30"/>
      <c r="N439" s="30"/>
      <c r="O439" s="30"/>
      <c r="P439" s="30"/>
      <c r="Q439" s="30"/>
      <c r="R439" s="30"/>
    </row>
    <row r="440" spans="1:18" s="31" customFormat="1">
      <c r="A440" s="47"/>
      <c r="B440" s="70"/>
      <c r="C440" s="65"/>
      <c r="D440" s="50"/>
      <c r="E440" s="50"/>
      <c r="F440" s="50"/>
      <c r="G440" s="50"/>
      <c r="H440" s="50"/>
      <c r="I440" s="37"/>
      <c r="J440" s="49"/>
      <c r="K440" s="34"/>
      <c r="L440" s="38"/>
      <c r="M440" s="30"/>
      <c r="N440" s="30"/>
      <c r="O440" s="30"/>
      <c r="P440" s="30"/>
      <c r="Q440" s="30"/>
      <c r="R440" s="30"/>
    </row>
    <row r="441" spans="1:18" s="31" customFormat="1">
      <c r="A441" s="47"/>
      <c r="B441" s="64" t="str">
        <f>"Total item "&amp;A438</f>
        <v>Total item 7.1</v>
      </c>
      <c r="C441" s="65"/>
      <c r="D441" s="50"/>
      <c r="E441" s="50"/>
      <c r="F441" s="50"/>
      <c r="G441" s="50"/>
      <c r="H441" s="245">
        <f>SUM(H439:H440)</f>
        <v>1030.4000000000001</v>
      </c>
      <c r="I441" s="37"/>
      <c r="J441" s="49"/>
      <c r="K441" s="34"/>
      <c r="L441" s="38"/>
      <c r="M441" s="30"/>
      <c r="N441" s="30"/>
      <c r="O441" s="30"/>
      <c r="P441" s="30"/>
      <c r="Q441" s="30"/>
      <c r="R441" s="30"/>
    </row>
    <row r="442" spans="1:18" s="31" customFormat="1">
      <c r="A442" s="63"/>
      <c r="B442" s="64"/>
      <c r="C442" s="65"/>
      <c r="D442" s="50"/>
      <c r="E442" s="50"/>
      <c r="F442" s="50"/>
      <c r="G442" s="50"/>
      <c r="H442" s="49"/>
      <c r="I442" s="37"/>
      <c r="J442" s="49"/>
      <c r="K442" s="34"/>
      <c r="L442" s="38"/>
      <c r="M442" s="30"/>
      <c r="N442" s="30"/>
      <c r="O442" s="30"/>
      <c r="P442" s="30"/>
      <c r="Q442" s="30"/>
      <c r="R442" s="30"/>
    </row>
    <row r="443" spans="1:18" s="249" customFormat="1" ht="62.4">
      <c r="A443" s="243" t="s">
        <v>43</v>
      </c>
      <c r="B443" s="244" t="s">
        <v>681</v>
      </c>
      <c r="C443" s="243" t="s">
        <v>34</v>
      </c>
      <c r="D443" s="245"/>
      <c r="E443" s="250"/>
      <c r="F443" s="245"/>
      <c r="G443" s="245"/>
      <c r="H443" s="245"/>
      <c r="I443" s="259"/>
      <c r="J443" s="252"/>
      <c r="K443" s="255"/>
      <c r="L443" s="256"/>
      <c r="M443" s="254"/>
      <c r="N443" s="254"/>
      <c r="O443" s="254"/>
      <c r="P443" s="254"/>
      <c r="Q443" s="254"/>
      <c r="R443" s="254"/>
    </row>
    <row r="444" spans="1:18" s="31" customFormat="1">
      <c r="A444" s="71"/>
      <c r="B444" s="173" t="s">
        <v>882</v>
      </c>
      <c r="C444" s="65"/>
      <c r="D444" s="50"/>
      <c r="E444" s="50"/>
      <c r="F444" s="50"/>
      <c r="G444" s="50"/>
      <c r="H444" s="50"/>
      <c r="I444" s="37"/>
      <c r="J444" s="49"/>
      <c r="K444" s="34"/>
      <c r="L444" s="38"/>
      <c r="M444" s="30"/>
      <c r="N444" s="30"/>
      <c r="O444" s="30"/>
      <c r="P444" s="30"/>
      <c r="Q444" s="30"/>
      <c r="R444" s="30"/>
    </row>
    <row r="445" spans="1:18" s="31" customFormat="1" ht="31.2">
      <c r="A445" s="71"/>
      <c r="B445" s="80"/>
      <c r="C445" s="49" t="s">
        <v>844</v>
      </c>
      <c r="D445" s="49"/>
      <c r="E445" s="49" t="s">
        <v>869</v>
      </c>
      <c r="F445" s="221" t="s">
        <v>870</v>
      </c>
      <c r="G445" s="223" t="s">
        <v>871</v>
      </c>
      <c r="H445" s="50"/>
      <c r="I445" s="37"/>
      <c r="J445" s="49"/>
      <c r="K445" s="34"/>
      <c r="L445" s="38"/>
      <c r="M445" s="30"/>
      <c r="N445" s="30"/>
      <c r="O445" s="30"/>
      <c r="P445" s="30"/>
      <c r="Q445" s="30"/>
      <c r="R445" s="30"/>
    </row>
    <row r="446" spans="1:18" s="31" customFormat="1">
      <c r="A446" s="71"/>
      <c r="B446" s="202" t="s">
        <v>841</v>
      </c>
      <c r="C446" s="214">
        <v>6</v>
      </c>
      <c r="D446" s="50"/>
      <c r="E446" s="50">
        <v>14</v>
      </c>
      <c r="F446" s="50">
        <v>0.84099999999999997</v>
      </c>
      <c r="G446" s="222">
        <f>(1*(0.035*2))*23.55</f>
        <v>1.6485000000000003</v>
      </c>
      <c r="H446" s="50">
        <f t="shared" ref="H446:H452" si="0">ROUND(PRODUCT(E446:G446),2)</f>
        <v>19.41</v>
      </c>
      <c r="I446" s="37"/>
      <c r="J446" s="49"/>
      <c r="K446" s="34"/>
      <c r="L446" s="38"/>
      <c r="M446" s="30"/>
      <c r="N446" s="30"/>
      <c r="O446" s="30"/>
      <c r="P446" s="30"/>
      <c r="Q446" s="30"/>
      <c r="R446" s="30"/>
    </row>
    <row r="447" spans="1:18" s="31" customFormat="1">
      <c r="A447" s="71"/>
      <c r="B447" s="80"/>
      <c r="C447" s="214">
        <v>5</v>
      </c>
      <c r="D447" s="50"/>
      <c r="E447" s="50">
        <v>448</v>
      </c>
      <c r="F447" s="50">
        <v>0.86599999999999999</v>
      </c>
      <c r="G447" s="222">
        <v>1.6485000000000003</v>
      </c>
      <c r="H447" s="50">
        <f t="shared" si="0"/>
        <v>639.57000000000005</v>
      </c>
      <c r="I447" s="37"/>
      <c r="J447" s="49"/>
      <c r="K447" s="34"/>
      <c r="L447" s="38"/>
      <c r="M447" s="30"/>
      <c r="N447" s="30"/>
      <c r="O447" s="30"/>
      <c r="P447" s="30"/>
      <c r="Q447" s="30"/>
      <c r="R447" s="30"/>
    </row>
    <row r="448" spans="1:18" s="31" customFormat="1">
      <c r="A448" s="71"/>
      <c r="B448" s="202" t="s">
        <v>842</v>
      </c>
      <c r="C448" s="214">
        <v>4</v>
      </c>
      <c r="D448" s="50"/>
      <c r="E448" s="50">
        <v>28</v>
      </c>
      <c r="F448" s="50">
        <v>1.0620000000000001</v>
      </c>
      <c r="G448" s="222">
        <f>(1*(0.15+0.035*2))*26.3</f>
        <v>5.7860000000000005</v>
      </c>
      <c r="H448" s="50">
        <f t="shared" si="0"/>
        <v>172.05</v>
      </c>
      <c r="I448" s="37"/>
      <c r="J448" s="49"/>
      <c r="K448" s="34"/>
      <c r="L448" s="38"/>
      <c r="M448" s="30"/>
      <c r="N448" s="30"/>
      <c r="O448" s="30"/>
      <c r="P448" s="30"/>
      <c r="Q448" s="30"/>
      <c r="R448" s="30"/>
    </row>
    <row r="449" spans="1:18" s="31" customFormat="1">
      <c r="A449" s="71"/>
      <c r="B449" s="80"/>
      <c r="C449" s="214">
        <v>3</v>
      </c>
      <c r="D449" s="50"/>
      <c r="E449" s="50">
        <v>14</v>
      </c>
      <c r="F449" s="50">
        <v>1.8</v>
      </c>
      <c r="G449" s="222">
        <f>(1*(0.15+0.035*2))*26.3</f>
        <v>5.7860000000000005</v>
      </c>
      <c r="H449" s="50">
        <f t="shared" si="0"/>
        <v>145.81</v>
      </c>
      <c r="I449" s="37"/>
      <c r="J449" s="49"/>
      <c r="K449" s="34"/>
      <c r="L449" s="38"/>
      <c r="M449" s="30"/>
      <c r="N449" s="30"/>
      <c r="O449" s="30"/>
      <c r="P449" s="30"/>
      <c r="Q449" s="30"/>
      <c r="R449" s="30"/>
    </row>
    <row r="450" spans="1:18" s="31" customFormat="1">
      <c r="A450" s="71"/>
      <c r="B450" s="80"/>
      <c r="C450" s="214">
        <v>2</v>
      </c>
      <c r="D450" s="50"/>
      <c r="E450" s="50">
        <v>14</v>
      </c>
      <c r="F450" s="50">
        <v>12.532</v>
      </c>
      <c r="G450" s="222">
        <f>(1*(0.15+0.035*2))*26.3</f>
        <v>5.7860000000000005</v>
      </c>
      <c r="H450" s="50">
        <f t="shared" si="0"/>
        <v>1015.14</v>
      </c>
      <c r="I450" s="37"/>
      <c r="J450" s="49"/>
      <c r="K450" s="34"/>
      <c r="L450" s="38"/>
      <c r="M450" s="30"/>
      <c r="N450" s="30"/>
      <c r="O450" s="30"/>
      <c r="P450" s="30"/>
      <c r="Q450" s="30"/>
      <c r="R450" s="30"/>
    </row>
    <row r="451" spans="1:18" s="31" customFormat="1">
      <c r="A451" s="71"/>
      <c r="B451" s="80"/>
      <c r="C451" s="214">
        <v>1</v>
      </c>
      <c r="D451" s="50"/>
      <c r="E451" s="50">
        <v>14</v>
      </c>
      <c r="F451" s="50">
        <v>14.378</v>
      </c>
      <c r="G451" s="222">
        <f>(1*(0.15+0.035*2))*26.3</f>
        <v>5.7860000000000005</v>
      </c>
      <c r="H451" s="50">
        <f t="shared" si="0"/>
        <v>1164.68</v>
      </c>
      <c r="I451" s="37"/>
      <c r="J451" s="49"/>
      <c r="K451" s="34"/>
      <c r="L451" s="38"/>
      <c r="M451" s="30"/>
      <c r="N451" s="30"/>
      <c r="O451" s="30"/>
      <c r="P451" s="30"/>
      <c r="Q451" s="30"/>
      <c r="R451" s="30"/>
    </row>
    <row r="452" spans="1:18" s="31" customFormat="1">
      <c r="A452" s="71"/>
      <c r="B452" s="202" t="s">
        <v>843</v>
      </c>
      <c r="C452" s="65" t="s">
        <v>819</v>
      </c>
      <c r="D452" s="50"/>
      <c r="E452" s="50">
        <v>126</v>
      </c>
      <c r="F452" s="50">
        <v>0.33</v>
      </c>
      <c r="G452" s="222">
        <v>0.96299999999999997</v>
      </c>
      <c r="H452" s="50">
        <f t="shared" si="0"/>
        <v>40.04</v>
      </c>
      <c r="I452" s="37"/>
      <c r="J452" s="49"/>
      <c r="K452" s="34"/>
      <c r="L452" s="38"/>
      <c r="M452" s="30"/>
      <c r="N452" s="30"/>
      <c r="O452" s="30"/>
      <c r="P452" s="30"/>
      <c r="Q452" s="30"/>
      <c r="R452" s="30"/>
    </row>
    <row r="453" spans="1:18" s="31" customFormat="1" ht="31.2">
      <c r="A453" s="71"/>
      <c r="B453" s="202"/>
      <c r="C453" s="65"/>
      <c r="D453" s="50"/>
      <c r="E453" s="49" t="s">
        <v>869</v>
      </c>
      <c r="F453" s="221" t="s">
        <v>879</v>
      </c>
      <c r="G453" s="223" t="s">
        <v>872</v>
      </c>
      <c r="H453" s="50"/>
      <c r="I453" s="37"/>
      <c r="J453" s="49"/>
      <c r="K453" s="34"/>
      <c r="L453" s="38"/>
      <c r="M453" s="30"/>
      <c r="N453" s="30"/>
      <c r="O453" s="30"/>
      <c r="P453" s="30"/>
      <c r="Q453" s="30"/>
      <c r="R453" s="30"/>
    </row>
    <row r="454" spans="1:18" s="31" customFormat="1">
      <c r="A454" s="71"/>
      <c r="B454" s="202" t="s">
        <v>880</v>
      </c>
      <c r="C454" s="65" t="s">
        <v>189</v>
      </c>
      <c r="D454" s="50"/>
      <c r="E454" s="50">
        <v>14</v>
      </c>
      <c r="F454" s="222">
        <f>0.15*1.97</f>
        <v>0.29549999999999998</v>
      </c>
      <c r="G454" s="222">
        <v>98.13</v>
      </c>
      <c r="H454" s="50">
        <f>ROUND(PRODUCT(E454:G454),2)</f>
        <v>405.96</v>
      </c>
      <c r="I454" s="37"/>
      <c r="J454" s="49"/>
      <c r="K454" s="34"/>
      <c r="L454" s="38"/>
      <c r="M454" s="30"/>
      <c r="N454" s="30"/>
      <c r="O454" s="30"/>
      <c r="P454" s="30"/>
      <c r="Q454" s="30"/>
      <c r="R454" s="30"/>
    </row>
    <row r="455" spans="1:18" s="31" customFormat="1" ht="31.2">
      <c r="A455" s="71"/>
      <c r="B455" s="80"/>
      <c r="C455" s="49"/>
      <c r="D455" s="49"/>
      <c r="E455" s="49" t="s">
        <v>869</v>
      </c>
      <c r="F455" s="221" t="s">
        <v>870</v>
      </c>
      <c r="G455" s="223" t="s">
        <v>871</v>
      </c>
      <c r="H455" s="50"/>
      <c r="I455" s="37"/>
      <c r="J455" s="49"/>
      <c r="K455" s="34"/>
      <c r="L455" s="38"/>
      <c r="M455" s="30"/>
      <c r="N455" s="30"/>
      <c r="O455" s="30"/>
      <c r="P455" s="30"/>
      <c r="Q455" s="30"/>
      <c r="R455" s="30"/>
    </row>
    <row r="456" spans="1:18" s="31" customFormat="1">
      <c r="A456" s="71"/>
      <c r="B456" s="202" t="s">
        <v>878</v>
      </c>
      <c r="C456" s="65" t="s">
        <v>820</v>
      </c>
      <c r="D456" s="50"/>
      <c r="E456" s="50">
        <v>144</v>
      </c>
      <c r="F456" s="222">
        <v>0.26</v>
      </c>
      <c r="G456" s="222">
        <v>0.61699999999999999</v>
      </c>
      <c r="H456" s="50">
        <f>ROUND(PRODUCT(E456:G456),2)</f>
        <v>23.1</v>
      </c>
      <c r="I456" s="37"/>
      <c r="J456" s="49"/>
      <c r="K456" s="34"/>
      <c r="L456" s="38"/>
      <c r="M456" s="30"/>
      <c r="N456" s="30"/>
      <c r="O456" s="30"/>
      <c r="P456" s="30"/>
      <c r="Q456" s="30"/>
      <c r="R456" s="30"/>
    </row>
    <row r="457" spans="1:18" s="31" customFormat="1" ht="31.2">
      <c r="A457" s="71"/>
      <c r="B457" s="202"/>
      <c r="C457" s="65"/>
      <c r="D457" s="50"/>
      <c r="E457" s="49" t="s">
        <v>869</v>
      </c>
      <c r="F457" s="221" t="s">
        <v>879</v>
      </c>
      <c r="G457" s="223" t="s">
        <v>872</v>
      </c>
      <c r="H457" s="50"/>
      <c r="I457" s="37"/>
      <c r="J457" s="49"/>
      <c r="K457" s="34"/>
      <c r="L457" s="38"/>
      <c r="M457" s="30"/>
      <c r="N457" s="30"/>
      <c r="O457" s="30"/>
      <c r="P457" s="30"/>
      <c r="Q457" s="30"/>
      <c r="R457" s="30"/>
    </row>
    <row r="458" spans="1:18" s="31" customFormat="1">
      <c r="A458" s="71"/>
      <c r="B458" s="202" t="s">
        <v>881</v>
      </c>
      <c r="C458" s="65" t="s">
        <v>184</v>
      </c>
      <c r="D458" s="50"/>
      <c r="E458" s="50">
        <v>172</v>
      </c>
      <c r="F458" s="222">
        <f>0.07*0.07</f>
        <v>4.9000000000000007E-3</v>
      </c>
      <c r="G458" s="222">
        <v>20.8</v>
      </c>
      <c r="H458" s="50">
        <f>ROUND(PRODUCT(E458:G458),2)</f>
        <v>17.53</v>
      </c>
      <c r="I458" s="37"/>
      <c r="J458" s="49"/>
      <c r="K458" s="34"/>
      <c r="L458" s="38"/>
      <c r="M458" s="30"/>
      <c r="N458" s="30"/>
      <c r="O458" s="30"/>
      <c r="P458" s="30"/>
      <c r="Q458" s="30"/>
      <c r="R458" s="30"/>
    </row>
    <row r="459" spans="1:18" s="31" customFormat="1" ht="31.2">
      <c r="A459" s="71"/>
      <c r="B459" s="80"/>
      <c r="C459" s="49"/>
      <c r="D459" s="49"/>
      <c r="E459" s="49" t="s">
        <v>869</v>
      </c>
      <c r="F459" s="221" t="s">
        <v>870</v>
      </c>
      <c r="G459" s="223" t="s">
        <v>871</v>
      </c>
      <c r="H459" s="50"/>
      <c r="I459" s="37"/>
      <c r="J459" s="49"/>
      <c r="K459" s="34"/>
      <c r="L459" s="38"/>
      <c r="M459" s="30"/>
      <c r="N459" s="30"/>
      <c r="O459" s="30"/>
      <c r="P459" s="30"/>
      <c r="Q459" s="30"/>
      <c r="R459" s="30"/>
    </row>
    <row r="460" spans="1:18" s="31" customFormat="1">
      <c r="A460" s="71"/>
      <c r="B460" s="202" t="s">
        <v>875</v>
      </c>
      <c r="C460" s="65" t="s">
        <v>821</v>
      </c>
      <c r="D460" s="50"/>
      <c r="E460" s="50">
        <v>32</v>
      </c>
      <c r="F460" s="222">
        <v>1.61</v>
      </c>
      <c r="G460" s="222">
        <v>1.56</v>
      </c>
      <c r="H460" s="50">
        <f t="shared" ref="H460:H468" si="1">ROUND(PRODUCT(E460:G460),2)</f>
        <v>80.37</v>
      </c>
      <c r="I460" s="37"/>
      <c r="J460" s="49"/>
      <c r="K460" s="34"/>
      <c r="L460" s="38"/>
      <c r="M460" s="30"/>
      <c r="N460" s="30"/>
      <c r="O460" s="30"/>
      <c r="P460" s="30"/>
      <c r="Q460" s="30"/>
      <c r="R460" s="30"/>
    </row>
    <row r="461" spans="1:18" s="31" customFormat="1">
      <c r="A461" s="71"/>
      <c r="B461" s="202" t="s">
        <v>875</v>
      </c>
      <c r="C461" s="65" t="s">
        <v>822</v>
      </c>
      <c r="D461" s="50"/>
      <c r="E461" s="50">
        <v>18</v>
      </c>
      <c r="F461" s="222">
        <v>0.3</v>
      </c>
      <c r="G461" s="222">
        <v>1.56</v>
      </c>
      <c r="H461" s="50">
        <f t="shared" si="1"/>
        <v>8.42</v>
      </c>
      <c r="I461" s="37"/>
      <c r="J461" s="49"/>
      <c r="K461" s="34"/>
      <c r="L461" s="38"/>
      <c r="M461" s="30"/>
      <c r="N461" s="30"/>
      <c r="O461" s="30"/>
      <c r="P461" s="30"/>
      <c r="Q461" s="30"/>
      <c r="R461" s="30"/>
    </row>
    <row r="462" spans="1:18" s="31" customFormat="1">
      <c r="A462" s="71"/>
      <c r="B462" s="202" t="s">
        <v>875</v>
      </c>
      <c r="C462" s="65" t="s">
        <v>823</v>
      </c>
      <c r="D462" s="50"/>
      <c r="E462" s="50">
        <v>36</v>
      </c>
      <c r="F462" s="222">
        <v>1.6859999999999999</v>
      </c>
      <c r="G462" s="222">
        <v>1.56</v>
      </c>
      <c r="H462" s="50">
        <f t="shared" si="1"/>
        <v>94.69</v>
      </c>
      <c r="I462" s="37"/>
      <c r="J462" s="49"/>
      <c r="K462" s="34"/>
      <c r="L462" s="38"/>
      <c r="M462" s="30"/>
      <c r="N462" s="30"/>
      <c r="O462" s="30"/>
      <c r="P462" s="30"/>
      <c r="Q462" s="30"/>
      <c r="R462" s="30"/>
    </row>
    <row r="463" spans="1:18" s="31" customFormat="1">
      <c r="A463" s="71"/>
      <c r="B463" s="202" t="s">
        <v>873</v>
      </c>
      <c r="C463" s="65" t="s">
        <v>824</v>
      </c>
      <c r="D463" s="50"/>
      <c r="E463" s="50">
        <v>36</v>
      </c>
      <c r="F463" s="222">
        <v>1.885</v>
      </c>
      <c r="G463" s="222">
        <v>0.96299999999999997</v>
      </c>
      <c r="H463" s="50">
        <f t="shared" si="1"/>
        <v>65.349999999999994</v>
      </c>
      <c r="I463" s="37"/>
      <c r="J463" s="49"/>
      <c r="K463" s="34"/>
      <c r="L463" s="38"/>
      <c r="M463" s="30"/>
      <c r="N463" s="30"/>
      <c r="O463" s="30"/>
      <c r="P463" s="30"/>
      <c r="Q463" s="30"/>
      <c r="R463" s="30"/>
    </row>
    <row r="464" spans="1:18" s="31" customFormat="1">
      <c r="A464" s="71"/>
      <c r="B464" s="202" t="s">
        <v>873</v>
      </c>
      <c r="C464" s="65" t="s">
        <v>825</v>
      </c>
      <c r="D464" s="50"/>
      <c r="E464" s="50">
        <v>36</v>
      </c>
      <c r="F464" s="222">
        <v>1.8</v>
      </c>
      <c r="G464" s="222">
        <v>0.96299999999999997</v>
      </c>
      <c r="H464" s="50">
        <f t="shared" si="1"/>
        <v>62.4</v>
      </c>
      <c r="I464" s="37"/>
      <c r="J464" s="49"/>
      <c r="K464" s="34"/>
      <c r="L464" s="38"/>
      <c r="M464" s="30"/>
      <c r="N464" s="30"/>
      <c r="O464" s="30"/>
      <c r="P464" s="30"/>
      <c r="Q464" s="30"/>
      <c r="R464" s="30"/>
    </row>
    <row r="465" spans="1:18" s="31" customFormat="1">
      <c r="A465" s="71"/>
      <c r="B465" s="202" t="s">
        <v>873</v>
      </c>
      <c r="C465" s="65" t="s">
        <v>826</v>
      </c>
      <c r="D465" s="50"/>
      <c r="E465" s="50">
        <v>108</v>
      </c>
      <c r="F465" s="222">
        <v>2.5499999999999998</v>
      </c>
      <c r="G465" s="222">
        <v>0.96299999999999997</v>
      </c>
      <c r="H465" s="50">
        <f t="shared" si="1"/>
        <v>265.20999999999998</v>
      </c>
      <c r="I465" s="37"/>
      <c r="J465" s="49"/>
      <c r="K465" s="34"/>
      <c r="L465" s="38"/>
      <c r="M465" s="30"/>
      <c r="N465" s="30"/>
      <c r="O465" s="30"/>
      <c r="P465" s="30"/>
      <c r="Q465" s="30"/>
      <c r="R465" s="30"/>
    </row>
    <row r="466" spans="1:18" s="31" customFormat="1">
      <c r="A466" s="71"/>
      <c r="B466" s="202" t="s">
        <v>873</v>
      </c>
      <c r="C466" s="65" t="s">
        <v>827</v>
      </c>
      <c r="D466" s="50"/>
      <c r="E466" s="50">
        <v>36</v>
      </c>
      <c r="F466" s="222">
        <v>2.13</v>
      </c>
      <c r="G466" s="222">
        <v>0.96299999999999997</v>
      </c>
      <c r="H466" s="50">
        <f t="shared" si="1"/>
        <v>73.84</v>
      </c>
      <c r="I466" s="37"/>
      <c r="J466" s="49"/>
      <c r="K466" s="34"/>
      <c r="L466" s="38"/>
      <c r="M466" s="30"/>
      <c r="N466" s="30"/>
      <c r="O466" s="30"/>
      <c r="P466" s="30"/>
      <c r="Q466" s="30"/>
      <c r="R466" s="30"/>
    </row>
    <row r="467" spans="1:18" s="31" customFormat="1">
      <c r="A467" s="71"/>
      <c r="B467" s="202" t="s">
        <v>876</v>
      </c>
      <c r="C467" s="65" t="s">
        <v>828</v>
      </c>
      <c r="D467" s="50"/>
      <c r="E467" s="50">
        <v>224</v>
      </c>
      <c r="F467" s="222">
        <v>1.25</v>
      </c>
      <c r="G467" s="222">
        <v>1.099</v>
      </c>
      <c r="H467" s="50">
        <f t="shared" si="1"/>
        <v>307.72000000000003</v>
      </c>
      <c r="I467" s="37"/>
      <c r="J467" s="49"/>
      <c r="K467" s="34"/>
      <c r="L467" s="38"/>
      <c r="M467" s="30"/>
      <c r="N467" s="30"/>
      <c r="O467" s="30"/>
      <c r="P467" s="30"/>
      <c r="Q467" s="30"/>
      <c r="R467" s="30"/>
    </row>
    <row r="468" spans="1:18" s="31" customFormat="1">
      <c r="A468" s="71"/>
      <c r="B468" s="202" t="s">
        <v>876</v>
      </c>
      <c r="C468" s="65" t="s">
        <v>829</v>
      </c>
      <c r="D468" s="50"/>
      <c r="E468" s="50">
        <v>112</v>
      </c>
      <c r="F468" s="222">
        <v>0.28000000000000003</v>
      </c>
      <c r="G468" s="222">
        <v>1.099</v>
      </c>
      <c r="H468" s="50">
        <f t="shared" si="1"/>
        <v>34.46</v>
      </c>
      <c r="I468" s="37"/>
      <c r="J468" s="49"/>
      <c r="K468" s="34"/>
      <c r="L468" s="38"/>
      <c r="M468" s="30"/>
      <c r="N468" s="30"/>
      <c r="O468" s="30"/>
      <c r="P468" s="30"/>
      <c r="Q468" s="30"/>
      <c r="R468" s="30"/>
    </row>
    <row r="469" spans="1:18" s="31" customFormat="1" ht="31.2">
      <c r="A469" s="71"/>
      <c r="B469" s="80"/>
      <c r="C469" s="65"/>
      <c r="D469" s="50"/>
      <c r="E469" s="49" t="s">
        <v>869</v>
      </c>
      <c r="F469" s="221" t="s">
        <v>879</v>
      </c>
      <c r="G469" s="223" t="s">
        <v>872</v>
      </c>
      <c r="H469" s="50"/>
      <c r="I469" s="37"/>
      <c r="J469" s="49"/>
      <c r="K469" s="34"/>
      <c r="L469" s="38"/>
      <c r="M469" s="30"/>
      <c r="N469" s="30"/>
      <c r="O469" s="30"/>
      <c r="P469" s="30"/>
      <c r="Q469" s="30"/>
      <c r="R469" s="30"/>
    </row>
    <row r="470" spans="1:18" s="31" customFormat="1">
      <c r="A470" s="71"/>
      <c r="B470" s="202" t="s">
        <v>830</v>
      </c>
      <c r="C470" s="65" t="s">
        <v>174</v>
      </c>
      <c r="D470" s="50"/>
      <c r="E470" s="50">
        <v>112</v>
      </c>
      <c r="F470" s="222">
        <v>9.1999999999999998E-3</v>
      </c>
      <c r="G470" s="222">
        <v>23.55</v>
      </c>
      <c r="H470" s="50">
        <f>ROUND(PRODUCT(E470:G470),2)</f>
        <v>24.27</v>
      </c>
      <c r="I470" s="37"/>
      <c r="J470" s="49"/>
      <c r="K470" s="34"/>
      <c r="L470" s="38"/>
      <c r="M470" s="30"/>
      <c r="N470" s="30"/>
      <c r="O470" s="30"/>
      <c r="P470" s="30"/>
      <c r="Q470" s="30"/>
      <c r="R470" s="30"/>
    </row>
    <row r="471" spans="1:18" s="31" customFormat="1">
      <c r="A471" s="71"/>
      <c r="B471" s="202" t="s">
        <v>831</v>
      </c>
      <c r="C471" s="65" t="s">
        <v>152</v>
      </c>
      <c r="D471" s="50"/>
      <c r="E471" s="50">
        <v>112</v>
      </c>
      <c r="F471" s="222">
        <v>4.3999999999999997E-2</v>
      </c>
      <c r="G471" s="222">
        <v>23.55</v>
      </c>
      <c r="H471" s="50">
        <f>ROUND(PRODUCT(E471:G471),2)</f>
        <v>116.05</v>
      </c>
      <c r="I471" s="37"/>
      <c r="J471" s="49"/>
      <c r="K471" s="34"/>
      <c r="L471" s="38"/>
      <c r="M471" s="30"/>
      <c r="N471" s="30"/>
      <c r="O471" s="30"/>
      <c r="P471" s="30"/>
      <c r="Q471" s="30"/>
      <c r="R471" s="30"/>
    </row>
    <row r="472" spans="1:18" s="31" customFormat="1" ht="31.2">
      <c r="A472" s="71"/>
      <c r="B472" s="80"/>
      <c r="C472" s="65"/>
      <c r="D472" s="50"/>
      <c r="E472" s="49" t="s">
        <v>869</v>
      </c>
      <c r="F472" s="221" t="s">
        <v>870</v>
      </c>
      <c r="G472" s="223" t="s">
        <v>871</v>
      </c>
      <c r="H472" s="50"/>
      <c r="I472" s="37"/>
      <c r="J472" s="49"/>
      <c r="K472" s="34"/>
      <c r="L472" s="38"/>
      <c r="M472" s="30"/>
      <c r="N472" s="30"/>
      <c r="O472" s="30"/>
      <c r="P472" s="30"/>
      <c r="Q472" s="30"/>
      <c r="R472" s="30"/>
    </row>
    <row r="473" spans="1:18" s="31" customFormat="1">
      <c r="A473" s="71"/>
      <c r="B473" s="202" t="s">
        <v>873</v>
      </c>
      <c r="C473" s="65" t="s">
        <v>832</v>
      </c>
      <c r="D473" s="50"/>
      <c r="E473" s="50">
        <v>24</v>
      </c>
      <c r="F473" s="222">
        <v>1.8</v>
      </c>
      <c r="G473" s="222">
        <v>0.96299999999999997</v>
      </c>
      <c r="H473" s="50">
        <f t="shared" ref="H473:H480" si="2">ROUND(PRODUCT(E473:G473),2)</f>
        <v>41.6</v>
      </c>
      <c r="I473" s="37"/>
      <c r="J473" s="49"/>
      <c r="K473" s="34"/>
      <c r="L473" s="38"/>
      <c r="M473" s="30"/>
      <c r="N473" s="30"/>
      <c r="O473" s="30"/>
      <c r="P473" s="30"/>
      <c r="Q473" s="30"/>
      <c r="R473" s="30"/>
    </row>
    <row r="474" spans="1:18" s="31" customFormat="1">
      <c r="A474" s="71"/>
      <c r="B474" s="202" t="s">
        <v>873</v>
      </c>
      <c r="C474" s="65" t="s">
        <v>833</v>
      </c>
      <c r="D474" s="50"/>
      <c r="E474" s="50">
        <v>4</v>
      </c>
      <c r="F474" s="222">
        <v>1.8</v>
      </c>
      <c r="G474" s="222">
        <v>0.96299999999999997</v>
      </c>
      <c r="H474" s="50">
        <f t="shared" si="2"/>
        <v>6.93</v>
      </c>
      <c r="I474" s="37"/>
      <c r="J474" s="49"/>
      <c r="K474" s="34"/>
      <c r="L474" s="38"/>
      <c r="M474" s="30"/>
      <c r="N474" s="30"/>
      <c r="O474" s="30"/>
      <c r="P474" s="30"/>
      <c r="Q474" s="30"/>
      <c r="R474" s="30"/>
    </row>
    <row r="475" spans="1:18" s="31" customFormat="1">
      <c r="A475" s="71"/>
      <c r="B475" s="202" t="s">
        <v>874</v>
      </c>
      <c r="C475" s="65" t="s">
        <v>834</v>
      </c>
      <c r="D475" s="50"/>
      <c r="E475" s="50">
        <v>16</v>
      </c>
      <c r="F475" s="222">
        <v>6.25</v>
      </c>
      <c r="G475" s="222">
        <v>0.61699999999999999</v>
      </c>
      <c r="H475" s="50">
        <f t="shared" si="2"/>
        <v>61.7</v>
      </c>
      <c r="I475" s="37"/>
      <c r="J475" s="49"/>
      <c r="K475" s="34"/>
      <c r="L475" s="38"/>
      <c r="M475" s="30"/>
      <c r="N475" s="30"/>
      <c r="O475" s="30"/>
      <c r="P475" s="30"/>
      <c r="Q475" s="30"/>
      <c r="R475" s="30"/>
    </row>
    <row r="476" spans="1:18" s="31" customFormat="1">
      <c r="A476" s="71"/>
      <c r="B476" s="202" t="s">
        <v>874</v>
      </c>
      <c r="C476" s="65" t="s">
        <v>835</v>
      </c>
      <c r="D476" s="50"/>
      <c r="E476" s="50">
        <v>8</v>
      </c>
      <c r="F476" s="222">
        <v>6.2</v>
      </c>
      <c r="G476" s="222">
        <v>0.61699999999999999</v>
      </c>
      <c r="H476" s="50">
        <f t="shared" si="2"/>
        <v>30.6</v>
      </c>
      <c r="I476" s="37"/>
      <c r="J476" s="49"/>
      <c r="K476" s="34"/>
      <c r="L476" s="38"/>
      <c r="M476" s="30"/>
      <c r="N476" s="30"/>
      <c r="O476" s="30"/>
      <c r="P476" s="30"/>
      <c r="Q476" s="30"/>
      <c r="R476" s="30"/>
    </row>
    <row r="477" spans="1:18" s="31" customFormat="1">
      <c r="A477" s="71"/>
      <c r="B477" s="202" t="s">
        <v>874</v>
      </c>
      <c r="C477" s="65" t="s">
        <v>836</v>
      </c>
      <c r="D477" s="50"/>
      <c r="E477" s="50">
        <v>40</v>
      </c>
      <c r="F477" s="222">
        <v>6.4</v>
      </c>
      <c r="G477" s="222">
        <v>0.61699999999999999</v>
      </c>
      <c r="H477" s="50">
        <f t="shared" si="2"/>
        <v>157.94999999999999</v>
      </c>
      <c r="I477" s="37"/>
      <c r="J477" s="49"/>
      <c r="K477" s="34"/>
      <c r="L477" s="38"/>
      <c r="M477" s="30"/>
      <c r="N477" s="30"/>
      <c r="O477" s="30"/>
      <c r="P477" s="30"/>
      <c r="Q477" s="30"/>
      <c r="R477" s="30"/>
    </row>
    <row r="478" spans="1:18" s="31" customFormat="1">
      <c r="A478" s="71"/>
      <c r="B478" s="202" t="s">
        <v>874</v>
      </c>
      <c r="C478" s="65" t="s">
        <v>837</v>
      </c>
      <c r="D478" s="50"/>
      <c r="E478" s="50">
        <v>8</v>
      </c>
      <c r="F478" s="222">
        <v>6.3</v>
      </c>
      <c r="G478" s="222">
        <v>0.61699999999999999</v>
      </c>
      <c r="H478" s="50">
        <f t="shared" si="2"/>
        <v>31.1</v>
      </c>
      <c r="I478" s="37"/>
      <c r="J478" s="49"/>
      <c r="K478" s="34"/>
      <c r="L478" s="38"/>
      <c r="M478" s="30"/>
      <c r="N478" s="30"/>
      <c r="O478" s="30"/>
      <c r="P478" s="30"/>
      <c r="Q478" s="30"/>
      <c r="R478" s="30"/>
    </row>
    <row r="479" spans="1:18" s="31" customFormat="1">
      <c r="A479" s="71"/>
      <c r="B479" s="202" t="s">
        <v>877</v>
      </c>
      <c r="C479" s="65" t="s">
        <v>838</v>
      </c>
      <c r="D479" s="50"/>
      <c r="E479" s="50">
        <v>64</v>
      </c>
      <c r="F479" s="222">
        <v>5.98</v>
      </c>
      <c r="G479" s="222">
        <v>7.2799999999999994</v>
      </c>
      <c r="H479" s="50">
        <f t="shared" si="2"/>
        <v>2786.2</v>
      </c>
      <c r="I479" s="37"/>
      <c r="J479" s="49"/>
      <c r="K479" s="34"/>
      <c r="L479" s="38"/>
      <c r="M479" s="30"/>
      <c r="N479" s="30"/>
      <c r="O479" s="30"/>
      <c r="P479" s="30"/>
      <c r="Q479" s="30"/>
      <c r="R479" s="30"/>
    </row>
    <row r="480" spans="1:18" s="31" customFormat="1">
      <c r="A480" s="71"/>
      <c r="B480" s="202" t="s">
        <v>877</v>
      </c>
      <c r="C480" s="65" t="s">
        <v>839</v>
      </c>
      <c r="D480" s="50"/>
      <c r="E480" s="50">
        <v>32</v>
      </c>
      <c r="F480" s="222">
        <v>6.99</v>
      </c>
      <c r="G480" s="222">
        <v>7.2799999999999994</v>
      </c>
      <c r="H480" s="50">
        <f t="shared" si="2"/>
        <v>1628.39</v>
      </c>
      <c r="I480" s="37"/>
      <c r="J480" s="49"/>
      <c r="K480" s="34"/>
      <c r="L480" s="38"/>
      <c r="M480" s="30"/>
      <c r="N480" s="30"/>
      <c r="O480" s="30"/>
      <c r="P480" s="30"/>
      <c r="Q480" s="30"/>
      <c r="R480" s="30"/>
    </row>
    <row r="481" spans="1:18" s="31" customFormat="1">
      <c r="A481" s="47"/>
      <c r="B481" s="70"/>
      <c r="C481" s="65"/>
      <c r="D481" s="50"/>
      <c r="E481" s="50"/>
      <c r="F481" s="222"/>
      <c r="G481" s="50"/>
      <c r="H481" s="50"/>
      <c r="I481" s="37"/>
      <c r="J481" s="49"/>
      <c r="K481" s="34"/>
      <c r="L481" s="38"/>
      <c r="M481" s="30"/>
      <c r="N481" s="30"/>
      <c r="O481" s="30"/>
      <c r="P481" s="30"/>
      <c r="Q481" s="30"/>
      <c r="R481" s="30"/>
    </row>
    <row r="482" spans="1:18" s="31" customFormat="1">
      <c r="A482" s="47"/>
      <c r="B482" s="64" t="str">
        <f>"Total item "&amp;A443</f>
        <v>Total item 7.2</v>
      </c>
      <c r="C482" s="65"/>
      <c r="D482" s="50"/>
      <c r="E482" s="50"/>
      <c r="F482" s="50"/>
      <c r="G482" s="50"/>
      <c r="H482" s="245">
        <f>SUM(H446:H481)</f>
        <v>9520.5400000000009</v>
      </c>
      <c r="I482" s="37"/>
      <c r="J482" s="49"/>
      <c r="K482" s="34"/>
      <c r="L482" s="38"/>
      <c r="M482" s="30"/>
      <c r="N482" s="30"/>
      <c r="O482" s="30"/>
      <c r="P482" s="30"/>
      <c r="Q482" s="30"/>
      <c r="R482" s="30"/>
    </row>
    <row r="483" spans="1:18" s="31" customFormat="1">
      <c r="A483" s="63"/>
      <c r="B483" s="64"/>
      <c r="C483" s="65"/>
      <c r="D483" s="50"/>
      <c r="E483" s="50"/>
      <c r="F483" s="50"/>
      <c r="G483" s="50"/>
      <c r="H483" s="49"/>
      <c r="I483" s="37"/>
      <c r="J483" s="49"/>
      <c r="K483" s="34"/>
      <c r="L483" s="38"/>
      <c r="M483" s="30"/>
      <c r="N483" s="30"/>
      <c r="O483" s="30"/>
      <c r="P483" s="30"/>
      <c r="Q483" s="30"/>
      <c r="R483" s="30"/>
    </row>
    <row r="484" spans="1:18" s="31" customFormat="1">
      <c r="A484" s="57" t="s">
        <v>44</v>
      </c>
      <c r="B484" s="59" t="s">
        <v>234</v>
      </c>
      <c r="C484" s="58"/>
      <c r="D484" s="60"/>
      <c r="E484" s="60"/>
      <c r="F484" s="60"/>
      <c r="G484" s="60"/>
      <c r="H484" s="60"/>
      <c r="I484" s="228" t="str">
        <f>A484</f>
        <v>8.0</v>
      </c>
      <c r="J484" s="60"/>
      <c r="K484" s="61"/>
      <c r="L484" s="61"/>
      <c r="M484" s="62"/>
      <c r="N484" s="62"/>
      <c r="O484" s="62"/>
      <c r="P484" s="62"/>
      <c r="Q484" s="62"/>
      <c r="R484" s="62"/>
    </row>
    <row r="485" spans="1:18" s="31" customFormat="1">
      <c r="A485" s="63"/>
      <c r="B485" s="64"/>
      <c r="C485" s="65"/>
      <c r="D485" s="50"/>
      <c r="E485" s="50"/>
      <c r="F485" s="50"/>
      <c r="G485" s="50"/>
      <c r="H485" s="49"/>
      <c r="I485" s="37"/>
      <c r="J485" s="49"/>
      <c r="K485" s="34"/>
      <c r="L485" s="38"/>
      <c r="M485" s="30"/>
      <c r="N485" s="30"/>
      <c r="O485" s="30"/>
      <c r="P485" s="30"/>
      <c r="Q485" s="30"/>
      <c r="R485" s="30"/>
    </row>
    <row r="486" spans="1:18" s="249" customFormat="1" ht="46.8">
      <c r="A486" s="243" t="s">
        <v>45</v>
      </c>
      <c r="B486" s="244" t="s">
        <v>883</v>
      </c>
      <c r="C486" s="243" t="s">
        <v>14</v>
      </c>
      <c r="D486" s="245"/>
      <c r="E486" s="250"/>
      <c r="F486" s="245"/>
      <c r="G486" s="245"/>
      <c r="H486" s="245"/>
      <c r="I486" s="246"/>
      <c r="J486" s="245"/>
      <c r="K486" s="247"/>
      <c r="L486" s="248"/>
      <c r="M486" s="248"/>
      <c r="N486" s="248"/>
      <c r="O486" s="248"/>
      <c r="P486" s="248"/>
      <c r="Q486" s="248"/>
      <c r="R486" s="248"/>
    </row>
    <row r="487" spans="1:18" s="31" customFormat="1" ht="31.2">
      <c r="A487" s="71"/>
      <c r="B487" s="80" t="s">
        <v>333</v>
      </c>
      <c r="C487" s="65"/>
      <c r="D487" s="50">
        <v>265.61</v>
      </c>
      <c r="E487" s="50"/>
      <c r="F487" s="50"/>
      <c r="G487" s="50"/>
      <c r="H487" s="50">
        <f>ROUND(PRODUCT(D487:G487),2)</f>
        <v>265.61</v>
      </c>
      <c r="I487" s="231"/>
      <c r="J487" s="75"/>
      <c r="K487" s="29"/>
      <c r="L487" s="79"/>
      <c r="M487" s="79"/>
      <c r="N487" s="79"/>
      <c r="O487" s="79"/>
      <c r="P487" s="79"/>
      <c r="Q487" s="79"/>
      <c r="R487" s="79"/>
    </row>
    <row r="488" spans="1:18" s="31" customFormat="1">
      <c r="A488" s="47"/>
      <c r="B488" s="70"/>
      <c r="C488" s="65"/>
      <c r="D488" s="50"/>
      <c r="E488" s="50"/>
      <c r="F488" s="50"/>
      <c r="G488" s="50"/>
      <c r="H488" s="50"/>
      <c r="I488" s="37"/>
      <c r="J488" s="49"/>
      <c r="K488" s="29"/>
      <c r="L488" s="30"/>
      <c r="M488" s="30"/>
      <c r="N488" s="30"/>
      <c r="O488" s="30"/>
      <c r="P488" s="30"/>
      <c r="Q488" s="30"/>
      <c r="R488" s="30"/>
    </row>
    <row r="489" spans="1:18" s="31" customFormat="1">
      <c r="A489" s="47"/>
      <c r="B489" s="64" t="str">
        <f>"Total item "&amp;A486</f>
        <v>Total item 8.1</v>
      </c>
      <c r="C489" s="65"/>
      <c r="D489" s="50"/>
      <c r="E489" s="50"/>
      <c r="F489" s="50"/>
      <c r="G489" s="50"/>
      <c r="H489" s="245">
        <f>SUM(H487:H488)</f>
        <v>265.61</v>
      </c>
      <c r="I489" s="37"/>
      <c r="J489" s="49"/>
      <c r="K489" s="29"/>
      <c r="L489" s="30"/>
      <c r="M489" s="30"/>
      <c r="N489" s="30"/>
      <c r="O489" s="30"/>
      <c r="P489" s="30"/>
      <c r="Q489" s="30"/>
      <c r="R489" s="30"/>
    </row>
    <row r="490" spans="1:18" s="31" customFormat="1">
      <c r="A490" s="63"/>
      <c r="B490" s="64"/>
      <c r="C490" s="65"/>
      <c r="D490" s="50"/>
      <c r="E490" s="50"/>
      <c r="F490" s="50"/>
      <c r="G490" s="50"/>
      <c r="H490" s="49"/>
      <c r="I490" s="37"/>
      <c r="J490" s="49"/>
      <c r="K490" s="34"/>
      <c r="L490" s="38"/>
      <c r="M490" s="30"/>
      <c r="N490" s="30"/>
      <c r="O490" s="30"/>
      <c r="P490" s="30"/>
      <c r="Q490" s="30"/>
      <c r="R490" s="30"/>
    </row>
    <row r="491" spans="1:18" s="249" customFormat="1" ht="31.2">
      <c r="A491" s="243" t="s">
        <v>46</v>
      </c>
      <c r="B491" s="244" t="s">
        <v>682</v>
      </c>
      <c r="C491" s="243" t="s">
        <v>14</v>
      </c>
      <c r="D491" s="245"/>
      <c r="E491" s="250"/>
      <c r="F491" s="245"/>
      <c r="G491" s="245"/>
      <c r="H491" s="245"/>
      <c r="I491" s="246"/>
      <c r="J491" s="245"/>
      <c r="K491" s="247"/>
      <c r="L491" s="248"/>
      <c r="M491" s="248"/>
      <c r="N491" s="248"/>
      <c r="O491" s="248"/>
      <c r="P491" s="248"/>
      <c r="Q491" s="248"/>
      <c r="R491" s="248"/>
    </row>
    <row r="492" spans="1:18" s="31" customFormat="1" ht="31.2">
      <c r="A492" s="71"/>
      <c r="B492" s="80" t="s">
        <v>334</v>
      </c>
      <c r="C492" s="65"/>
      <c r="D492" s="50">
        <v>676.67</v>
      </c>
      <c r="E492" s="50"/>
      <c r="F492" s="50"/>
      <c r="G492" s="50"/>
      <c r="H492" s="50">
        <f>ROUND(PRODUCT(D492:G492),2)</f>
        <v>676.67</v>
      </c>
      <c r="I492" s="231"/>
      <c r="J492" s="75"/>
      <c r="K492" s="29"/>
      <c r="L492" s="79"/>
      <c r="M492" s="79"/>
      <c r="N492" s="79"/>
      <c r="O492" s="79"/>
      <c r="P492" s="79"/>
      <c r="Q492" s="79"/>
      <c r="R492" s="79"/>
    </row>
    <row r="493" spans="1:18" s="31" customFormat="1">
      <c r="A493" s="47"/>
      <c r="B493" s="70"/>
      <c r="C493" s="65"/>
      <c r="D493" s="50"/>
      <c r="E493" s="50"/>
      <c r="F493" s="50"/>
      <c r="G493" s="50"/>
      <c r="H493" s="50"/>
      <c r="I493" s="37"/>
      <c r="J493" s="49"/>
      <c r="K493" s="29"/>
      <c r="L493" s="30"/>
      <c r="M493" s="30"/>
      <c r="N493" s="30"/>
      <c r="O493" s="30"/>
      <c r="P493" s="30"/>
      <c r="Q493" s="30"/>
      <c r="R493" s="30"/>
    </row>
    <row r="494" spans="1:18" s="31" customFormat="1">
      <c r="A494" s="47"/>
      <c r="B494" s="64" t="str">
        <f>"Total item "&amp;A491</f>
        <v>Total item 8.2</v>
      </c>
      <c r="C494" s="65"/>
      <c r="D494" s="50"/>
      <c r="E494" s="50"/>
      <c r="F494" s="50"/>
      <c r="G494" s="50"/>
      <c r="H494" s="245">
        <f>SUM(H492:H493)</f>
        <v>676.67</v>
      </c>
      <c r="I494" s="37"/>
      <c r="J494" s="49"/>
      <c r="K494" s="29"/>
      <c r="L494" s="30"/>
      <c r="M494" s="30"/>
      <c r="N494" s="30"/>
      <c r="O494" s="30"/>
      <c r="P494" s="30"/>
      <c r="Q494" s="30"/>
      <c r="R494" s="30"/>
    </row>
    <row r="495" spans="1:18" s="31" customFormat="1">
      <c r="A495" s="63"/>
      <c r="B495" s="64"/>
      <c r="C495" s="65"/>
      <c r="D495" s="50"/>
      <c r="E495" s="50"/>
      <c r="F495" s="50"/>
      <c r="G495" s="50"/>
      <c r="H495" s="49"/>
      <c r="I495" s="37"/>
      <c r="J495" s="49"/>
      <c r="K495" s="34"/>
      <c r="L495" s="38"/>
      <c r="M495" s="30"/>
      <c r="N495" s="30"/>
      <c r="O495" s="30"/>
      <c r="P495" s="30"/>
      <c r="Q495" s="30"/>
      <c r="R495" s="30"/>
    </row>
    <row r="496" spans="1:18" s="31" customFormat="1">
      <c r="A496" s="57" t="s">
        <v>47</v>
      </c>
      <c r="B496" s="59" t="s">
        <v>335</v>
      </c>
      <c r="C496" s="58"/>
      <c r="D496" s="60"/>
      <c r="E496" s="60"/>
      <c r="F496" s="60"/>
      <c r="G496" s="60"/>
      <c r="H496" s="60"/>
      <c r="I496" s="228" t="str">
        <f>A496</f>
        <v>9.0</v>
      </c>
      <c r="J496" s="60"/>
      <c r="K496" s="61"/>
      <c r="L496" s="61"/>
      <c r="M496" s="62"/>
      <c r="N496" s="62"/>
      <c r="O496" s="62"/>
      <c r="P496" s="62"/>
      <c r="Q496" s="62"/>
      <c r="R496" s="62"/>
    </row>
    <row r="497" spans="1:18" s="31" customFormat="1">
      <c r="A497" s="63"/>
      <c r="B497" s="64"/>
      <c r="C497" s="65"/>
      <c r="D497" s="50"/>
      <c r="E497" s="50"/>
      <c r="F497" s="50"/>
      <c r="G497" s="50"/>
      <c r="H497" s="49"/>
      <c r="I497" s="37"/>
      <c r="J497" s="49"/>
      <c r="K497" s="34"/>
      <c r="L497" s="38"/>
      <c r="M497" s="30"/>
      <c r="N497" s="30"/>
      <c r="O497" s="30"/>
      <c r="P497" s="30"/>
      <c r="Q497" s="30"/>
      <c r="R497" s="30"/>
    </row>
    <row r="498" spans="1:18" s="249" customFormat="1" ht="46.8">
      <c r="A498" s="243" t="s">
        <v>48</v>
      </c>
      <c r="B498" s="244" t="s">
        <v>683</v>
      </c>
      <c r="C498" s="243" t="s">
        <v>14</v>
      </c>
      <c r="D498" s="245"/>
      <c r="E498" s="250"/>
      <c r="F498" s="245"/>
      <c r="G498" s="245"/>
      <c r="H498" s="245"/>
      <c r="I498" s="246"/>
      <c r="J498" s="245"/>
      <c r="K498" s="247"/>
      <c r="L498" s="248"/>
      <c r="M498" s="248"/>
      <c r="N498" s="248"/>
      <c r="O498" s="248"/>
      <c r="P498" s="248"/>
      <c r="Q498" s="248"/>
      <c r="R498" s="248"/>
    </row>
    <row r="499" spans="1:18" s="31" customFormat="1">
      <c r="A499" s="71"/>
      <c r="B499" s="80" t="s">
        <v>336</v>
      </c>
      <c r="C499" s="65"/>
      <c r="D499" s="50">
        <v>803.09</v>
      </c>
      <c r="E499" s="50"/>
      <c r="F499" s="50"/>
      <c r="G499" s="50"/>
      <c r="H499" s="50">
        <f>ROUND(PRODUCT(D499:G499),2)</f>
        <v>803.09</v>
      </c>
      <c r="I499" s="231"/>
      <c r="J499" s="75"/>
      <c r="K499" s="29"/>
      <c r="L499" s="79"/>
      <c r="M499" s="79"/>
      <c r="N499" s="79"/>
      <c r="O499" s="79"/>
      <c r="P499" s="79"/>
      <c r="Q499" s="79"/>
      <c r="R499" s="79"/>
    </row>
    <row r="500" spans="1:18" s="31" customFormat="1" ht="31.2">
      <c r="A500" s="71"/>
      <c r="B500" s="80" t="s">
        <v>885</v>
      </c>
      <c r="C500" s="65"/>
      <c r="D500" s="50">
        <v>140.33000000000001</v>
      </c>
      <c r="E500" s="50"/>
      <c r="F500" s="50"/>
      <c r="G500" s="50"/>
      <c r="H500" s="50">
        <f>ROUND(PRODUCT(D500:G500),2)</f>
        <v>140.33000000000001</v>
      </c>
      <c r="I500" s="37"/>
      <c r="J500" s="49"/>
      <c r="K500" s="34"/>
      <c r="L500" s="38"/>
      <c r="M500" s="30"/>
      <c r="N500" s="30"/>
      <c r="O500" s="30"/>
      <c r="P500" s="30"/>
      <c r="Q500" s="30"/>
      <c r="R500" s="30"/>
    </row>
    <row r="501" spans="1:18" s="31" customFormat="1">
      <c r="A501" s="47"/>
      <c r="B501" s="70"/>
      <c r="C501" s="65"/>
      <c r="D501" s="50"/>
      <c r="E501" s="50"/>
      <c r="F501" s="50"/>
      <c r="G501" s="50"/>
      <c r="H501" s="50"/>
      <c r="I501" s="37"/>
      <c r="J501" s="49"/>
      <c r="K501" s="29"/>
      <c r="L501" s="30"/>
      <c r="M501" s="30"/>
      <c r="N501" s="30"/>
      <c r="O501" s="30"/>
      <c r="P501" s="30"/>
      <c r="Q501" s="30"/>
      <c r="R501" s="30"/>
    </row>
    <row r="502" spans="1:18" s="31" customFormat="1">
      <c r="A502" s="47"/>
      <c r="B502" s="64" t="str">
        <f>"Total item "&amp;A498</f>
        <v>Total item 9.1</v>
      </c>
      <c r="C502" s="65"/>
      <c r="D502" s="50"/>
      <c r="E502" s="50"/>
      <c r="F502" s="50"/>
      <c r="G502" s="50"/>
      <c r="H502" s="245">
        <f>SUM(H499:H501)</f>
        <v>943.42000000000007</v>
      </c>
      <c r="I502" s="37"/>
      <c r="J502" s="49"/>
      <c r="K502" s="29"/>
      <c r="L502" s="30"/>
      <c r="M502" s="30"/>
      <c r="N502" s="30"/>
      <c r="O502" s="30"/>
      <c r="P502" s="30"/>
      <c r="Q502" s="30"/>
      <c r="R502" s="30"/>
    </row>
    <row r="503" spans="1:18" s="31" customFormat="1">
      <c r="A503" s="63"/>
      <c r="B503" s="64"/>
      <c r="C503" s="65"/>
      <c r="D503" s="50"/>
      <c r="E503" s="50"/>
      <c r="F503" s="50"/>
      <c r="G503" s="50"/>
      <c r="H503" s="49"/>
      <c r="I503" s="37"/>
      <c r="J503" s="49"/>
      <c r="K503" s="34"/>
      <c r="L503" s="38"/>
      <c r="M503" s="30"/>
      <c r="N503" s="30"/>
      <c r="O503" s="30"/>
      <c r="P503" s="30"/>
      <c r="Q503" s="30"/>
      <c r="R503" s="30"/>
    </row>
    <row r="504" spans="1:18" s="249" customFormat="1" ht="46.8">
      <c r="A504" s="243" t="s">
        <v>49</v>
      </c>
      <c r="B504" s="244" t="s">
        <v>884</v>
      </c>
      <c r="C504" s="243" t="s">
        <v>14</v>
      </c>
      <c r="D504" s="245"/>
      <c r="E504" s="250"/>
      <c r="F504" s="245"/>
      <c r="G504" s="245"/>
      <c r="H504" s="245"/>
      <c r="I504" s="246"/>
      <c r="J504" s="245"/>
      <c r="K504" s="247"/>
      <c r="L504" s="248"/>
      <c r="M504" s="248"/>
      <c r="N504" s="248"/>
      <c r="O504" s="248"/>
      <c r="P504" s="248"/>
      <c r="Q504" s="248"/>
      <c r="R504" s="248"/>
    </row>
    <row r="505" spans="1:18" s="31" customFormat="1">
      <c r="A505" s="71"/>
      <c r="B505" s="80" t="s">
        <v>337</v>
      </c>
      <c r="C505" s="65"/>
      <c r="D505" s="50">
        <v>84.33</v>
      </c>
      <c r="E505" s="50"/>
      <c r="F505" s="50"/>
      <c r="G505" s="50"/>
      <c r="H505" s="50">
        <f>ROUND(PRODUCT(D505:G505),2)</f>
        <v>84.33</v>
      </c>
      <c r="I505" s="231"/>
      <c r="J505" s="75"/>
      <c r="K505" s="29"/>
      <c r="L505" s="79"/>
      <c r="M505" s="79"/>
      <c r="N505" s="79"/>
      <c r="O505" s="79"/>
      <c r="P505" s="79"/>
      <c r="Q505" s="79"/>
      <c r="R505" s="79"/>
    </row>
    <row r="506" spans="1:18" s="31" customFormat="1">
      <c r="A506" s="47"/>
      <c r="B506" s="70"/>
      <c r="C506" s="65"/>
      <c r="D506" s="50"/>
      <c r="E506" s="50"/>
      <c r="F506" s="50"/>
      <c r="G506" s="50"/>
      <c r="H506" s="50"/>
      <c r="I506" s="37"/>
      <c r="J506" s="49"/>
      <c r="K506" s="29"/>
      <c r="L506" s="30"/>
      <c r="M506" s="30"/>
      <c r="N506" s="30"/>
      <c r="O506" s="30"/>
      <c r="P506" s="30"/>
      <c r="Q506" s="30"/>
      <c r="R506" s="30"/>
    </row>
    <row r="507" spans="1:18" s="31" customFormat="1">
      <c r="A507" s="47"/>
      <c r="B507" s="64" t="str">
        <f>"Total item "&amp;A504</f>
        <v>Total item 9.2</v>
      </c>
      <c r="C507" s="65"/>
      <c r="D507" s="50"/>
      <c r="E507" s="50"/>
      <c r="F507" s="50"/>
      <c r="G507" s="50"/>
      <c r="H507" s="245">
        <f>SUM(H505:H506)</f>
        <v>84.33</v>
      </c>
      <c r="I507" s="37"/>
      <c r="J507" s="49"/>
      <c r="K507" s="29"/>
      <c r="L507" s="30"/>
      <c r="M507" s="30"/>
      <c r="N507" s="30"/>
      <c r="O507" s="30"/>
      <c r="P507" s="30"/>
      <c r="Q507" s="30"/>
      <c r="R507" s="30"/>
    </row>
    <row r="508" spans="1:18" s="31" customFormat="1">
      <c r="A508" s="63"/>
      <c r="B508" s="64"/>
      <c r="C508" s="65"/>
      <c r="D508" s="50"/>
      <c r="E508" s="50"/>
      <c r="F508" s="50"/>
      <c r="G508" s="50"/>
      <c r="H508" s="49"/>
      <c r="I508" s="37"/>
      <c r="J508" s="49"/>
      <c r="K508" s="34"/>
      <c r="L508" s="38"/>
      <c r="M508" s="30"/>
      <c r="N508" s="30"/>
      <c r="O508" s="30"/>
      <c r="P508" s="30"/>
      <c r="Q508" s="30"/>
      <c r="R508" s="30"/>
    </row>
    <row r="509" spans="1:18" s="249" customFormat="1" ht="78">
      <c r="A509" s="243" t="s">
        <v>50</v>
      </c>
      <c r="B509" s="244" t="s">
        <v>684</v>
      </c>
      <c r="C509" s="243" t="s">
        <v>14</v>
      </c>
      <c r="D509" s="245"/>
      <c r="E509" s="250"/>
      <c r="F509" s="245"/>
      <c r="G509" s="245"/>
      <c r="H509" s="245"/>
      <c r="I509" s="246"/>
      <c r="J509" s="245"/>
      <c r="K509" s="247"/>
      <c r="L509" s="248"/>
      <c r="M509" s="248"/>
      <c r="N509" s="248"/>
      <c r="O509" s="248"/>
      <c r="P509" s="248"/>
      <c r="Q509" s="248"/>
      <c r="R509" s="248"/>
    </row>
    <row r="510" spans="1:18" s="31" customFormat="1" ht="31.2">
      <c r="A510" s="71"/>
      <c r="B510" s="80" t="s">
        <v>338</v>
      </c>
      <c r="C510" s="65"/>
      <c r="D510" s="50">
        <v>743.93</v>
      </c>
      <c r="E510" s="50"/>
      <c r="F510" s="50"/>
      <c r="G510" s="50"/>
      <c r="H510" s="50">
        <f>ROUND(PRODUCT(D510:G510),2)</f>
        <v>743.93</v>
      </c>
      <c r="I510" s="231"/>
      <c r="J510" s="75"/>
      <c r="K510" s="29"/>
      <c r="L510" s="79"/>
      <c r="M510" s="79"/>
      <c r="N510" s="79"/>
      <c r="O510" s="79"/>
      <c r="P510" s="79"/>
      <c r="Q510" s="79"/>
      <c r="R510" s="79"/>
    </row>
    <row r="511" spans="1:18" s="31" customFormat="1" ht="31.2">
      <c r="A511" s="71"/>
      <c r="B511" s="80" t="s">
        <v>885</v>
      </c>
      <c r="C511" s="65"/>
      <c r="D511" s="50">
        <v>140.33000000000001</v>
      </c>
      <c r="E511" s="50"/>
      <c r="F511" s="50"/>
      <c r="G511" s="50"/>
      <c r="H511" s="50">
        <f>ROUND(PRODUCT(D511:G511),2)</f>
        <v>140.33000000000001</v>
      </c>
      <c r="I511" s="37"/>
      <c r="J511" s="49"/>
      <c r="K511" s="34"/>
      <c r="L511" s="38"/>
      <c r="M511" s="30"/>
      <c r="N511" s="30"/>
      <c r="O511" s="30"/>
      <c r="P511" s="30"/>
      <c r="Q511" s="30"/>
      <c r="R511" s="30"/>
    </row>
    <row r="512" spans="1:18" s="31" customFormat="1">
      <c r="A512" s="47"/>
      <c r="B512" s="70"/>
      <c r="C512" s="65"/>
      <c r="D512" s="50"/>
      <c r="E512" s="50"/>
      <c r="F512" s="50"/>
      <c r="G512" s="50"/>
      <c r="H512" s="50"/>
      <c r="I512" s="37"/>
      <c r="J512" s="49"/>
      <c r="K512" s="29"/>
      <c r="L512" s="30"/>
      <c r="M512" s="30"/>
      <c r="N512" s="30"/>
      <c r="O512" s="30"/>
      <c r="P512" s="30"/>
      <c r="Q512" s="30"/>
      <c r="R512" s="30"/>
    </row>
    <row r="513" spans="1:18" s="31" customFormat="1">
      <c r="A513" s="47"/>
      <c r="B513" s="64" t="str">
        <f>"Total item "&amp;A509</f>
        <v>Total item 9.3</v>
      </c>
      <c r="C513" s="65"/>
      <c r="D513" s="50"/>
      <c r="E513" s="50"/>
      <c r="F513" s="50"/>
      <c r="G513" s="50"/>
      <c r="H513" s="245">
        <f>SUM(H510:H512)</f>
        <v>884.26</v>
      </c>
      <c r="I513" s="37"/>
      <c r="J513" s="49"/>
      <c r="K513" s="29"/>
      <c r="L513" s="30"/>
      <c r="M513" s="30"/>
      <c r="N513" s="30"/>
      <c r="O513" s="30"/>
      <c r="P513" s="30"/>
      <c r="Q513" s="30"/>
      <c r="R513" s="30"/>
    </row>
    <row r="514" spans="1:18" s="31" customFormat="1">
      <c r="A514" s="63"/>
      <c r="B514" s="64"/>
      <c r="C514" s="65"/>
      <c r="D514" s="50"/>
      <c r="E514" s="50"/>
      <c r="F514" s="50"/>
      <c r="G514" s="50"/>
      <c r="H514" s="49"/>
      <c r="I514" s="37"/>
      <c r="J514" s="49"/>
      <c r="K514" s="34"/>
      <c r="L514" s="38"/>
      <c r="M514" s="30"/>
      <c r="N514" s="30"/>
      <c r="O514" s="30"/>
      <c r="P514" s="30"/>
      <c r="Q514" s="30"/>
      <c r="R514" s="30"/>
    </row>
    <row r="515" spans="1:18" s="249" customFormat="1" ht="46.8">
      <c r="A515" s="243" t="s">
        <v>51</v>
      </c>
      <c r="B515" s="244" t="s">
        <v>683</v>
      </c>
      <c r="C515" s="243" t="s">
        <v>14</v>
      </c>
      <c r="D515" s="245"/>
      <c r="E515" s="250"/>
      <c r="F515" s="245"/>
      <c r="G515" s="245"/>
      <c r="H515" s="245"/>
      <c r="I515" s="251"/>
      <c r="J515" s="252"/>
      <c r="K515" s="255"/>
      <c r="L515" s="256"/>
      <c r="M515" s="254"/>
      <c r="N515" s="254"/>
      <c r="O515" s="254"/>
      <c r="P515" s="254"/>
      <c r="Q515" s="254"/>
      <c r="R515" s="254"/>
    </row>
    <row r="516" spans="1:18" s="31" customFormat="1">
      <c r="A516" s="71"/>
      <c r="B516" s="80" t="s">
        <v>341</v>
      </c>
      <c r="C516" s="65"/>
      <c r="D516" s="50">
        <v>140.33000000000001</v>
      </c>
      <c r="E516" s="50"/>
      <c r="F516" s="50"/>
      <c r="G516" s="50"/>
      <c r="H516" s="50">
        <f>ROUND(PRODUCT(D516:G516),2)</f>
        <v>140.33000000000001</v>
      </c>
      <c r="I516" s="37"/>
      <c r="J516" s="49"/>
      <c r="K516" s="34"/>
      <c r="L516" s="38"/>
      <c r="M516" s="30"/>
      <c r="N516" s="30"/>
      <c r="O516" s="30"/>
      <c r="P516" s="30"/>
      <c r="Q516" s="30"/>
      <c r="R516" s="30"/>
    </row>
    <row r="517" spans="1:18" s="31" customFormat="1">
      <c r="A517" s="47"/>
      <c r="B517" s="70"/>
      <c r="C517" s="65"/>
      <c r="D517" s="50"/>
      <c r="E517" s="50"/>
      <c r="F517" s="50"/>
      <c r="G517" s="50"/>
      <c r="H517" s="50"/>
      <c r="I517" s="37"/>
      <c r="J517" s="49"/>
      <c r="K517" s="34"/>
      <c r="L517" s="38"/>
      <c r="M517" s="30"/>
      <c r="N517" s="30"/>
      <c r="O517" s="30"/>
      <c r="P517" s="30"/>
      <c r="Q517" s="30"/>
      <c r="R517" s="30"/>
    </row>
    <row r="518" spans="1:18" s="31" customFormat="1">
      <c r="A518" s="47"/>
      <c r="B518" s="64" t="str">
        <f>"Total item "&amp;A515</f>
        <v>Total item 9.4</v>
      </c>
      <c r="C518" s="65"/>
      <c r="D518" s="50"/>
      <c r="E518" s="50"/>
      <c r="F518" s="50"/>
      <c r="G518" s="50"/>
      <c r="H518" s="245">
        <f>SUM(H516:H517)</f>
        <v>140.33000000000001</v>
      </c>
      <c r="I518" s="37"/>
      <c r="J518" s="49"/>
      <c r="K518" s="34"/>
      <c r="L518" s="38"/>
      <c r="M518" s="30"/>
      <c r="N518" s="30"/>
      <c r="O518" s="30"/>
      <c r="P518" s="30"/>
      <c r="Q518" s="30"/>
      <c r="R518" s="30"/>
    </row>
    <row r="519" spans="1:18" s="31" customFormat="1">
      <c r="A519" s="63"/>
      <c r="B519" s="64"/>
      <c r="C519" s="65"/>
      <c r="D519" s="50"/>
      <c r="E519" s="50"/>
      <c r="F519" s="50"/>
      <c r="G519" s="50"/>
      <c r="H519" s="49"/>
      <c r="I519" s="37"/>
      <c r="J519" s="49"/>
      <c r="K519" s="34"/>
      <c r="L519" s="38"/>
      <c r="M519" s="30"/>
      <c r="N519" s="30"/>
      <c r="O519" s="30"/>
      <c r="P519" s="30"/>
      <c r="Q519" s="30"/>
      <c r="R519" s="30"/>
    </row>
    <row r="520" spans="1:18" s="31" customFormat="1">
      <c r="A520" s="63"/>
      <c r="B520" s="64"/>
      <c r="C520" s="65"/>
      <c r="D520" s="50"/>
      <c r="E520" s="50"/>
      <c r="F520" s="50"/>
      <c r="G520" s="50"/>
      <c r="H520" s="49"/>
      <c r="I520" s="37"/>
      <c r="J520" s="49"/>
      <c r="K520" s="34"/>
      <c r="L520" s="38"/>
      <c r="M520" s="30"/>
      <c r="N520" s="30"/>
      <c r="O520" s="30"/>
      <c r="P520" s="30"/>
      <c r="Q520" s="30"/>
      <c r="R520" s="30"/>
    </row>
    <row r="521" spans="1:18" s="249" customFormat="1" ht="46.8">
      <c r="A521" s="243" t="s">
        <v>339</v>
      </c>
      <c r="B521" s="244" t="s">
        <v>685</v>
      </c>
      <c r="C521" s="243" t="s">
        <v>14</v>
      </c>
      <c r="D521" s="245"/>
      <c r="E521" s="250"/>
      <c r="F521" s="245"/>
      <c r="G521" s="245"/>
      <c r="H521" s="245"/>
      <c r="I521" s="251"/>
      <c r="J521" s="252"/>
      <c r="K521" s="255"/>
      <c r="L521" s="256"/>
      <c r="M521" s="254"/>
      <c r="N521" s="254"/>
      <c r="O521" s="254"/>
      <c r="P521" s="254"/>
      <c r="Q521" s="254"/>
      <c r="R521" s="254"/>
    </row>
    <row r="522" spans="1:18" s="31" customFormat="1" ht="31.2">
      <c r="A522" s="71"/>
      <c r="B522" s="80" t="s">
        <v>342</v>
      </c>
      <c r="C522" s="65"/>
      <c r="D522" s="50">
        <v>210.5</v>
      </c>
      <c r="E522" s="50"/>
      <c r="F522" s="50"/>
      <c r="G522" s="50"/>
      <c r="H522" s="50">
        <f>ROUND(PRODUCT(D522:G522),2)</f>
        <v>210.5</v>
      </c>
      <c r="I522" s="37"/>
      <c r="J522" s="49"/>
      <c r="K522" s="34"/>
      <c r="L522" s="38"/>
      <c r="M522" s="30"/>
      <c r="N522" s="30"/>
      <c r="O522" s="30"/>
      <c r="P522" s="30"/>
      <c r="Q522" s="30"/>
      <c r="R522" s="30"/>
    </row>
    <row r="523" spans="1:18" s="31" customFormat="1">
      <c r="A523" s="47"/>
      <c r="B523" s="70"/>
      <c r="C523" s="65"/>
      <c r="D523" s="50"/>
      <c r="E523" s="50"/>
      <c r="F523" s="50"/>
      <c r="G523" s="50"/>
      <c r="H523" s="50"/>
      <c r="I523" s="37"/>
      <c r="J523" s="49"/>
      <c r="K523" s="34"/>
      <c r="L523" s="38"/>
      <c r="M523" s="30"/>
      <c r="N523" s="30"/>
      <c r="O523" s="30"/>
      <c r="P523" s="30"/>
      <c r="Q523" s="30"/>
      <c r="R523" s="30"/>
    </row>
    <row r="524" spans="1:18" s="31" customFormat="1">
      <c r="A524" s="47"/>
      <c r="B524" s="64" t="str">
        <f>"Total item "&amp;A521</f>
        <v>Total item 9.5</v>
      </c>
      <c r="C524" s="65"/>
      <c r="D524" s="50"/>
      <c r="E524" s="50"/>
      <c r="F524" s="50"/>
      <c r="G524" s="50"/>
      <c r="H524" s="245">
        <f>SUM(H522:H523)</f>
        <v>210.5</v>
      </c>
      <c r="I524" s="37"/>
      <c r="J524" s="49"/>
      <c r="K524" s="34"/>
      <c r="L524" s="38"/>
      <c r="M524" s="30"/>
      <c r="N524" s="30"/>
      <c r="O524" s="30"/>
      <c r="P524" s="30"/>
      <c r="Q524" s="30"/>
      <c r="R524" s="30"/>
    </row>
    <row r="525" spans="1:18" s="31" customFormat="1">
      <c r="A525" s="63"/>
      <c r="B525" s="64"/>
      <c r="C525" s="65"/>
      <c r="D525" s="50"/>
      <c r="E525" s="50"/>
      <c r="F525" s="50"/>
      <c r="G525" s="50"/>
      <c r="H525" s="49"/>
      <c r="I525" s="37"/>
      <c r="J525" s="49"/>
      <c r="K525" s="34"/>
      <c r="L525" s="38"/>
      <c r="M525" s="30"/>
      <c r="N525" s="30"/>
      <c r="O525" s="30"/>
      <c r="P525" s="30"/>
      <c r="Q525" s="30"/>
      <c r="R525" s="30"/>
    </row>
    <row r="526" spans="1:18" s="249" customFormat="1" ht="31.2">
      <c r="A526" s="243" t="s">
        <v>340</v>
      </c>
      <c r="B526" s="244" t="s">
        <v>38</v>
      </c>
      <c r="C526" s="243" t="s">
        <v>22</v>
      </c>
      <c r="D526" s="245"/>
      <c r="E526" s="250"/>
      <c r="F526" s="245"/>
      <c r="G526" s="245"/>
      <c r="H526" s="245"/>
      <c r="I526" s="251"/>
      <c r="J526" s="252"/>
      <c r="K526" s="255"/>
      <c r="L526" s="256"/>
      <c r="M526" s="254"/>
      <c r="N526" s="254"/>
      <c r="O526" s="254"/>
      <c r="P526" s="254"/>
      <c r="Q526" s="254"/>
      <c r="R526" s="254"/>
    </row>
    <row r="527" spans="1:18" s="31" customFormat="1" ht="31.2">
      <c r="A527" s="71"/>
      <c r="B527" s="80" t="s">
        <v>343</v>
      </c>
      <c r="C527" s="65"/>
      <c r="D527" s="50">
        <v>85.51</v>
      </c>
      <c r="E527" s="50"/>
      <c r="F527" s="50"/>
      <c r="G527" s="50"/>
      <c r="H527" s="50">
        <f>ROUND(PRODUCT(D527:G527),2)</f>
        <v>85.51</v>
      </c>
      <c r="I527" s="37"/>
      <c r="J527" s="49"/>
      <c r="K527" s="34"/>
      <c r="L527" s="38"/>
      <c r="M527" s="30"/>
      <c r="N527" s="30"/>
      <c r="O527" s="30"/>
      <c r="P527" s="30"/>
      <c r="Q527" s="30"/>
      <c r="R527" s="30"/>
    </row>
    <row r="528" spans="1:18" s="31" customFormat="1">
      <c r="A528" s="47"/>
      <c r="B528" s="70"/>
      <c r="C528" s="65"/>
      <c r="D528" s="50"/>
      <c r="E528" s="50"/>
      <c r="F528" s="50"/>
      <c r="G528" s="50"/>
      <c r="H528" s="50"/>
      <c r="I528" s="37"/>
      <c r="J528" s="49"/>
      <c r="K528" s="34"/>
      <c r="L528" s="38"/>
      <c r="M528" s="30"/>
      <c r="N528" s="30"/>
      <c r="O528" s="30"/>
      <c r="P528" s="30"/>
      <c r="Q528" s="30"/>
      <c r="R528" s="30"/>
    </row>
    <row r="529" spans="1:18" s="31" customFormat="1">
      <c r="A529" s="47"/>
      <c r="B529" s="64" t="str">
        <f>"Total item "&amp;A526</f>
        <v>Total item 9.6</v>
      </c>
      <c r="C529" s="65"/>
      <c r="D529" s="50"/>
      <c r="E529" s="50"/>
      <c r="F529" s="50"/>
      <c r="G529" s="50"/>
      <c r="H529" s="245">
        <f>SUM(H527:H528)</f>
        <v>85.51</v>
      </c>
      <c r="I529" s="37"/>
      <c r="J529" s="49"/>
      <c r="K529" s="34"/>
      <c r="L529" s="38"/>
      <c r="M529" s="30"/>
      <c r="N529" s="30"/>
      <c r="O529" s="30"/>
      <c r="P529" s="30"/>
      <c r="Q529" s="30"/>
      <c r="R529" s="30"/>
    </row>
    <row r="530" spans="1:18" s="31" customFormat="1">
      <c r="A530" s="63"/>
      <c r="B530" s="64"/>
      <c r="C530" s="65"/>
      <c r="D530" s="50"/>
      <c r="E530" s="50"/>
      <c r="F530" s="50"/>
      <c r="G530" s="50"/>
      <c r="H530" s="49"/>
      <c r="I530" s="37"/>
      <c r="J530" s="49"/>
      <c r="K530" s="34"/>
      <c r="L530" s="38"/>
      <c r="M530" s="30"/>
      <c r="N530" s="30"/>
      <c r="O530" s="30"/>
      <c r="P530" s="30"/>
      <c r="Q530" s="30"/>
      <c r="R530" s="30"/>
    </row>
    <row r="531" spans="1:18" s="31" customFormat="1">
      <c r="A531" s="57" t="s">
        <v>52</v>
      </c>
      <c r="B531" s="59" t="s">
        <v>344</v>
      </c>
      <c r="C531" s="58"/>
      <c r="D531" s="60"/>
      <c r="E531" s="60"/>
      <c r="F531" s="60"/>
      <c r="G531" s="60"/>
      <c r="H531" s="60"/>
      <c r="I531" s="228" t="str">
        <f>A531</f>
        <v>10.0</v>
      </c>
      <c r="J531" s="60"/>
      <c r="K531" s="61"/>
      <c r="L531" s="61"/>
      <c r="M531" s="62"/>
      <c r="N531" s="62"/>
      <c r="O531" s="62"/>
      <c r="P531" s="62"/>
      <c r="Q531" s="62"/>
      <c r="R531" s="62"/>
    </row>
    <row r="532" spans="1:18" s="31" customFormat="1">
      <c r="A532" s="63"/>
      <c r="B532" s="64"/>
      <c r="C532" s="65"/>
      <c r="D532" s="50"/>
      <c r="E532" s="50"/>
      <c r="F532" s="50"/>
      <c r="G532" s="50"/>
      <c r="H532" s="49"/>
      <c r="I532" s="37"/>
      <c r="J532" s="49"/>
      <c r="K532" s="34"/>
      <c r="L532" s="38"/>
      <c r="M532" s="30"/>
      <c r="N532" s="30"/>
      <c r="O532" s="30"/>
      <c r="P532" s="30"/>
      <c r="Q532" s="30"/>
      <c r="R532" s="30"/>
    </row>
    <row r="533" spans="1:18" s="86" customFormat="1">
      <c r="A533" s="81" t="s">
        <v>53</v>
      </c>
      <c r="B533" s="87" t="s">
        <v>345</v>
      </c>
      <c r="C533" s="82"/>
      <c r="D533" s="83"/>
      <c r="E533" s="83"/>
      <c r="F533" s="83"/>
      <c r="G533" s="83"/>
      <c r="H533" s="83"/>
      <c r="I533" s="234"/>
      <c r="J533" s="83"/>
      <c r="K533" s="84"/>
      <c r="L533" s="84"/>
      <c r="M533" s="85"/>
      <c r="N533" s="85"/>
      <c r="O533" s="85"/>
      <c r="P533" s="85"/>
      <c r="Q533" s="85"/>
      <c r="R533" s="85"/>
    </row>
    <row r="534" spans="1:18" s="31" customFormat="1">
      <c r="A534" s="63"/>
      <c r="B534" s="64"/>
      <c r="C534" s="65"/>
      <c r="D534" s="50"/>
      <c r="E534" s="50"/>
      <c r="F534" s="50"/>
      <c r="G534" s="50"/>
      <c r="H534" s="49"/>
      <c r="I534" s="37"/>
      <c r="J534" s="49"/>
      <c r="K534" s="34"/>
      <c r="L534" s="38"/>
      <c r="M534" s="30"/>
      <c r="N534" s="30"/>
      <c r="O534" s="30"/>
      <c r="P534" s="30"/>
      <c r="Q534" s="30"/>
      <c r="R534" s="30"/>
    </row>
    <row r="535" spans="1:18" s="249" customFormat="1" ht="31.2">
      <c r="A535" s="243" t="s">
        <v>346</v>
      </c>
      <c r="B535" s="244" t="s">
        <v>649</v>
      </c>
      <c r="C535" s="243" t="s">
        <v>18</v>
      </c>
      <c r="D535" s="245"/>
      <c r="E535" s="250"/>
      <c r="F535" s="245"/>
      <c r="G535" s="245"/>
      <c r="H535" s="245"/>
      <c r="I535" s="246"/>
      <c r="J535" s="245"/>
      <c r="K535" s="247"/>
      <c r="L535" s="248"/>
      <c r="M535" s="248"/>
      <c r="N535" s="248"/>
      <c r="O535" s="248"/>
      <c r="P535" s="248"/>
      <c r="Q535" s="248"/>
      <c r="R535" s="248"/>
    </row>
    <row r="536" spans="1:18" s="31" customFormat="1">
      <c r="A536" s="71"/>
      <c r="B536" s="70" t="s">
        <v>347</v>
      </c>
      <c r="C536" s="65"/>
      <c r="D536" s="50">
        <v>64.91</v>
      </c>
      <c r="E536" s="50"/>
      <c r="F536" s="50"/>
      <c r="G536" s="50"/>
      <c r="H536" s="50">
        <f>ROUND(PRODUCT(D536:G536),2)</f>
        <v>64.91</v>
      </c>
      <c r="I536" s="231"/>
      <c r="J536" s="75"/>
      <c r="K536" s="29"/>
      <c r="L536" s="79"/>
      <c r="M536" s="79"/>
      <c r="N536" s="79"/>
      <c r="O536" s="79"/>
      <c r="P536" s="79"/>
      <c r="Q536" s="79"/>
      <c r="R536" s="79"/>
    </row>
    <row r="537" spans="1:18" s="31" customFormat="1">
      <c r="A537" s="47"/>
      <c r="B537" s="70"/>
      <c r="C537" s="65"/>
      <c r="D537" s="50"/>
      <c r="E537" s="50"/>
      <c r="F537" s="50"/>
      <c r="G537" s="50"/>
      <c r="H537" s="50"/>
      <c r="I537" s="37"/>
      <c r="J537" s="49"/>
      <c r="K537" s="29"/>
      <c r="L537" s="30"/>
      <c r="M537" s="30"/>
      <c r="N537" s="30"/>
      <c r="O537" s="30"/>
      <c r="P537" s="30"/>
      <c r="Q537" s="30"/>
      <c r="R537" s="30"/>
    </row>
    <row r="538" spans="1:18" s="31" customFormat="1">
      <c r="A538" s="47"/>
      <c r="B538" s="64" t="str">
        <f>"Total item "&amp;A535</f>
        <v>Total item 10.1.1</v>
      </c>
      <c r="C538" s="65"/>
      <c r="D538" s="50"/>
      <c r="E538" s="50"/>
      <c r="F538" s="50"/>
      <c r="G538" s="50"/>
      <c r="H538" s="245">
        <f>SUM(H536:H537)</f>
        <v>64.91</v>
      </c>
      <c r="I538" s="37"/>
      <c r="J538" s="49"/>
      <c r="K538" s="29"/>
      <c r="L538" s="30"/>
      <c r="M538" s="30"/>
      <c r="N538" s="30"/>
      <c r="O538" s="30"/>
      <c r="P538" s="30"/>
      <c r="Q538" s="30"/>
      <c r="R538" s="30"/>
    </row>
    <row r="539" spans="1:18" s="31" customFormat="1">
      <c r="A539" s="63"/>
      <c r="B539" s="64"/>
      <c r="C539" s="65"/>
      <c r="D539" s="50"/>
      <c r="E539" s="50"/>
      <c r="F539" s="50"/>
      <c r="G539" s="50"/>
      <c r="H539" s="49"/>
      <c r="I539" s="37"/>
      <c r="J539" s="49"/>
      <c r="K539" s="34"/>
      <c r="L539" s="38"/>
      <c r="M539" s="30"/>
      <c r="N539" s="30"/>
      <c r="O539" s="30"/>
      <c r="P539" s="30"/>
      <c r="Q539" s="30"/>
      <c r="R539" s="30"/>
    </row>
    <row r="540" spans="1:18" s="249" customFormat="1" ht="62.4">
      <c r="A540" s="243" t="s">
        <v>348</v>
      </c>
      <c r="B540" s="244" t="s">
        <v>886</v>
      </c>
      <c r="C540" s="243" t="s">
        <v>14</v>
      </c>
      <c r="D540" s="245"/>
      <c r="E540" s="250"/>
      <c r="F540" s="245"/>
      <c r="G540" s="245"/>
      <c r="H540" s="245"/>
      <c r="I540" s="246"/>
      <c r="J540" s="245"/>
      <c r="K540" s="247"/>
      <c r="L540" s="248"/>
      <c r="M540" s="248"/>
      <c r="N540" s="248"/>
      <c r="O540" s="248"/>
      <c r="P540" s="248"/>
      <c r="Q540" s="248"/>
      <c r="R540" s="248"/>
    </row>
    <row r="541" spans="1:18" s="31" customFormat="1">
      <c r="A541" s="71"/>
      <c r="B541" s="80" t="s">
        <v>349</v>
      </c>
      <c r="C541" s="65"/>
      <c r="D541" s="50">
        <v>64.91</v>
      </c>
      <c r="E541" s="50"/>
      <c r="F541" s="50"/>
      <c r="G541" s="50"/>
      <c r="H541" s="50">
        <f>ROUND(PRODUCT(D541:G541),2)</f>
        <v>64.91</v>
      </c>
      <c r="I541" s="231"/>
      <c r="J541" s="75"/>
      <c r="K541" s="29"/>
      <c r="L541" s="79"/>
      <c r="M541" s="79"/>
      <c r="N541" s="79"/>
      <c r="O541" s="79"/>
      <c r="P541" s="79"/>
      <c r="Q541" s="79"/>
      <c r="R541" s="79"/>
    </row>
    <row r="542" spans="1:18" s="31" customFormat="1">
      <c r="A542" s="47"/>
      <c r="B542" s="70"/>
      <c r="C542" s="65"/>
      <c r="D542" s="50"/>
      <c r="E542" s="50"/>
      <c r="F542" s="50"/>
      <c r="G542" s="50"/>
      <c r="H542" s="50"/>
      <c r="I542" s="37"/>
      <c r="J542" s="49"/>
      <c r="K542" s="29"/>
      <c r="L542" s="30"/>
      <c r="M542" s="30"/>
      <c r="N542" s="30"/>
      <c r="O542" s="30"/>
      <c r="P542" s="30"/>
      <c r="Q542" s="30"/>
      <c r="R542" s="30"/>
    </row>
    <row r="543" spans="1:18" s="31" customFormat="1">
      <c r="A543" s="47"/>
      <c r="B543" s="64" t="str">
        <f>"Total item "&amp;A540</f>
        <v>Total item 10.1.2</v>
      </c>
      <c r="C543" s="65"/>
      <c r="D543" s="50"/>
      <c r="E543" s="50"/>
      <c r="F543" s="50"/>
      <c r="G543" s="50"/>
      <c r="H543" s="245">
        <f>SUM(H541:H542)</f>
        <v>64.91</v>
      </c>
      <c r="I543" s="37"/>
      <c r="J543" s="49"/>
      <c r="K543" s="29"/>
      <c r="L543" s="30"/>
      <c r="M543" s="30"/>
      <c r="N543" s="30"/>
      <c r="O543" s="30"/>
      <c r="P543" s="30"/>
      <c r="Q543" s="30"/>
      <c r="R543" s="30"/>
    </row>
    <row r="544" spans="1:18" s="31" customFormat="1">
      <c r="A544" s="63"/>
      <c r="B544" s="64"/>
      <c r="C544" s="65"/>
      <c r="D544" s="50"/>
      <c r="E544" s="50"/>
      <c r="F544" s="50"/>
      <c r="G544" s="50"/>
      <c r="H544" s="49"/>
      <c r="I544" s="37"/>
      <c r="J544" s="49"/>
      <c r="K544" s="34"/>
      <c r="L544" s="38"/>
      <c r="M544" s="30"/>
      <c r="N544" s="30"/>
      <c r="O544" s="30"/>
      <c r="P544" s="30"/>
      <c r="Q544" s="30"/>
      <c r="R544" s="30"/>
    </row>
    <row r="545" spans="1:18" s="249" customFormat="1" ht="46.8">
      <c r="A545" s="243" t="s">
        <v>350</v>
      </c>
      <c r="B545" s="244" t="s">
        <v>686</v>
      </c>
      <c r="C545" s="243" t="s">
        <v>14</v>
      </c>
      <c r="D545" s="245"/>
      <c r="E545" s="250"/>
      <c r="F545" s="245"/>
      <c r="G545" s="245"/>
      <c r="H545" s="245"/>
      <c r="I545" s="246"/>
      <c r="J545" s="245"/>
      <c r="K545" s="247"/>
      <c r="L545" s="248"/>
      <c r="M545" s="248"/>
      <c r="N545" s="248"/>
      <c r="O545" s="248"/>
      <c r="P545" s="248"/>
      <c r="Q545" s="248"/>
      <c r="R545" s="248"/>
    </row>
    <row r="546" spans="1:18" s="31" customFormat="1" ht="31.2">
      <c r="A546" s="71"/>
      <c r="B546" s="80" t="s">
        <v>352</v>
      </c>
      <c r="C546" s="65"/>
      <c r="D546" s="50">
        <v>64.91</v>
      </c>
      <c r="E546" s="50"/>
      <c r="F546" s="50"/>
      <c r="G546" s="50"/>
      <c r="H546" s="50">
        <f>ROUND(PRODUCT(D546:G546),2)</f>
        <v>64.91</v>
      </c>
      <c r="I546" s="231"/>
      <c r="J546" s="75"/>
      <c r="K546" s="29"/>
      <c r="L546" s="79"/>
      <c r="M546" s="79"/>
      <c r="N546" s="79"/>
      <c r="O546" s="79"/>
      <c r="P546" s="79"/>
      <c r="Q546" s="79"/>
      <c r="R546" s="79"/>
    </row>
    <row r="547" spans="1:18" s="31" customFormat="1">
      <c r="A547" s="47"/>
      <c r="B547" s="70"/>
      <c r="C547" s="65"/>
      <c r="D547" s="50"/>
      <c r="E547" s="50"/>
      <c r="F547" s="50"/>
      <c r="G547" s="50"/>
      <c r="H547" s="50"/>
      <c r="I547" s="37"/>
      <c r="J547" s="49"/>
      <c r="K547" s="29"/>
      <c r="L547" s="30"/>
      <c r="M547" s="30"/>
      <c r="N547" s="30"/>
      <c r="O547" s="30"/>
      <c r="P547" s="30"/>
      <c r="Q547" s="30"/>
      <c r="R547" s="30"/>
    </row>
    <row r="548" spans="1:18" s="31" customFormat="1">
      <c r="A548" s="47"/>
      <c r="B548" s="64" t="str">
        <f>"Total item "&amp;A545</f>
        <v>Total item 10.1.3</v>
      </c>
      <c r="C548" s="65"/>
      <c r="D548" s="50"/>
      <c r="E548" s="50"/>
      <c r="F548" s="50"/>
      <c r="G548" s="50"/>
      <c r="H548" s="245">
        <f>SUM(H546:H547)</f>
        <v>64.91</v>
      </c>
      <c r="I548" s="37"/>
      <c r="J548" s="49"/>
      <c r="K548" s="29"/>
      <c r="L548" s="30"/>
      <c r="M548" s="30"/>
      <c r="N548" s="30"/>
      <c r="O548" s="30"/>
      <c r="P548" s="30"/>
      <c r="Q548" s="30"/>
      <c r="R548" s="30"/>
    </row>
    <row r="549" spans="1:18" s="31" customFormat="1">
      <c r="A549" s="63"/>
      <c r="B549" s="64"/>
      <c r="C549" s="65"/>
      <c r="D549" s="50"/>
      <c r="E549" s="50"/>
      <c r="F549" s="50"/>
      <c r="G549" s="50"/>
      <c r="H549" s="49"/>
      <c r="I549" s="37"/>
      <c r="J549" s="49"/>
      <c r="K549" s="34"/>
      <c r="L549" s="38"/>
      <c r="M549" s="30"/>
      <c r="N549" s="30"/>
      <c r="O549" s="30"/>
      <c r="P549" s="30"/>
      <c r="Q549" s="30"/>
      <c r="R549" s="30"/>
    </row>
    <row r="550" spans="1:18" s="249" customFormat="1">
      <c r="A550" s="243" t="s">
        <v>351</v>
      </c>
      <c r="B550" s="244" t="s">
        <v>687</v>
      </c>
      <c r="C550" s="243" t="s">
        <v>16</v>
      </c>
      <c r="D550" s="245"/>
      <c r="E550" s="250"/>
      <c r="F550" s="245"/>
      <c r="G550" s="245"/>
      <c r="H550" s="245"/>
      <c r="I550" s="246"/>
      <c r="J550" s="245"/>
      <c r="K550" s="247"/>
      <c r="L550" s="248"/>
      <c r="M550" s="248"/>
      <c r="N550" s="248"/>
      <c r="O550" s="248"/>
      <c r="P550" s="248"/>
      <c r="Q550" s="248"/>
      <c r="R550" s="248"/>
    </row>
    <row r="551" spans="1:18" s="31" customFormat="1">
      <c r="A551" s="71"/>
      <c r="B551" s="80" t="s">
        <v>353</v>
      </c>
      <c r="C551" s="65"/>
      <c r="D551" s="50">
        <v>2.7</v>
      </c>
      <c r="E551" s="50"/>
      <c r="F551" s="50"/>
      <c r="G551" s="50"/>
      <c r="H551" s="50">
        <f>ROUND(PRODUCT(D551:G551),2)</f>
        <v>2.7</v>
      </c>
      <c r="I551" s="231"/>
      <c r="J551" s="75"/>
      <c r="K551" s="29"/>
      <c r="L551" s="79"/>
      <c r="M551" s="79"/>
      <c r="N551" s="79"/>
      <c r="O551" s="79"/>
      <c r="P551" s="79"/>
      <c r="Q551" s="79"/>
      <c r="R551" s="79"/>
    </row>
    <row r="552" spans="1:18" s="31" customFormat="1">
      <c r="A552" s="47"/>
      <c r="B552" s="70"/>
      <c r="C552" s="65"/>
      <c r="D552" s="50"/>
      <c r="E552" s="50"/>
      <c r="F552" s="50"/>
      <c r="G552" s="50"/>
      <c r="H552" s="50"/>
      <c r="I552" s="37"/>
      <c r="J552" s="49"/>
      <c r="K552" s="29"/>
      <c r="L552" s="30"/>
      <c r="M552" s="30"/>
      <c r="N552" s="30"/>
      <c r="O552" s="30"/>
      <c r="P552" s="30"/>
      <c r="Q552" s="30"/>
      <c r="R552" s="30"/>
    </row>
    <row r="553" spans="1:18" s="31" customFormat="1">
      <c r="A553" s="47"/>
      <c r="B553" s="64" t="str">
        <f>"Total item "&amp;A550</f>
        <v>Total item 10.1.4</v>
      </c>
      <c r="C553" s="65"/>
      <c r="D553" s="50"/>
      <c r="E553" s="50"/>
      <c r="F553" s="50"/>
      <c r="G553" s="50"/>
      <c r="H553" s="245">
        <f>SUM(H551:H552)</f>
        <v>2.7</v>
      </c>
      <c r="I553" s="37"/>
      <c r="J553" s="49"/>
      <c r="K553" s="29"/>
      <c r="L553" s="30"/>
      <c r="M553" s="30"/>
      <c r="N553" s="30"/>
      <c r="O553" s="30"/>
      <c r="P553" s="30"/>
      <c r="Q553" s="30"/>
      <c r="R553" s="30"/>
    </row>
    <row r="554" spans="1:18" s="31" customFormat="1">
      <c r="A554" s="63"/>
      <c r="B554" s="64"/>
      <c r="C554" s="65"/>
      <c r="D554" s="50"/>
      <c r="E554" s="50"/>
      <c r="F554" s="50"/>
      <c r="G554" s="50"/>
      <c r="H554" s="49"/>
      <c r="I554" s="37"/>
      <c r="J554" s="49"/>
      <c r="K554" s="34"/>
      <c r="L554" s="38"/>
      <c r="M554" s="30"/>
      <c r="N554" s="30"/>
      <c r="O554" s="30"/>
      <c r="P554" s="30"/>
      <c r="Q554" s="30"/>
      <c r="R554" s="30"/>
    </row>
    <row r="555" spans="1:18" s="86" customFormat="1">
      <c r="A555" s="81" t="s">
        <v>54</v>
      </c>
      <c r="B555" s="87" t="s">
        <v>354</v>
      </c>
      <c r="C555" s="82"/>
      <c r="D555" s="83"/>
      <c r="E555" s="83"/>
      <c r="F555" s="83"/>
      <c r="G555" s="83"/>
      <c r="H555" s="83"/>
      <c r="I555" s="234"/>
      <c r="J555" s="83"/>
      <c r="K555" s="84"/>
      <c r="L555" s="84"/>
      <c r="M555" s="85"/>
      <c r="N555" s="85"/>
      <c r="O555" s="85"/>
      <c r="P555" s="85"/>
      <c r="Q555" s="85"/>
      <c r="R555" s="85"/>
    </row>
    <row r="556" spans="1:18" s="31" customFormat="1">
      <c r="A556" s="63"/>
      <c r="B556" s="64"/>
      <c r="C556" s="65"/>
      <c r="D556" s="50"/>
      <c r="E556" s="50"/>
      <c r="F556" s="50"/>
      <c r="G556" s="50"/>
      <c r="H556" s="49"/>
      <c r="I556" s="37"/>
      <c r="J556" s="49"/>
      <c r="K556" s="34"/>
      <c r="L556" s="38"/>
      <c r="M556" s="30"/>
      <c r="N556" s="30"/>
      <c r="O556" s="30"/>
      <c r="P556" s="30"/>
      <c r="Q556" s="30"/>
      <c r="R556" s="30"/>
    </row>
    <row r="557" spans="1:18" s="249" customFormat="1" ht="46.8">
      <c r="A557" s="243" t="s">
        <v>355</v>
      </c>
      <c r="B557" s="244" t="s">
        <v>688</v>
      </c>
      <c r="C557" s="243" t="s">
        <v>18</v>
      </c>
      <c r="D557" s="245"/>
      <c r="E557" s="250"/>
      <c r="F557" s="245"/>
      <c r="G557" s="245"/>
      <c r="H557" s="245"/>
      <c r="I557" s="246"/>
      <c r="J557" s="245"/>
      <c r="K557" s="247"/>
      <c r="L557" s="248"/>
      <c r="M557" s="248"/>
      <c r="N557" s="248"/>
      <c r="O557" s="248"/>
      <c r="P557" s="248"/>
      <c r="Q557" s="248"/>
      <c r="R557" s="248"/>
    </row>
    <row r="558" spans="1:18" s="31" customFormat="1">
      <c r="A558" s="71"/>
      <c r="B558" s="70" t="s">
        <v>356</v>
      </c>
      <c r="C558" s="65"/>
      <c r="D558" s="50">
        <v>195.79</v>
      </c>
      <c r="E558" s="50"/>
      <c r="F558" s="50"/>
      <c r="G558" s="50">
        <v>7.0000000000000007E-2</v>
      </c>
      <c r="H558" s="50">
        <f>ROUND(PRODUCT(D558:G558),2)</f>
        <v>13.71</v>
      </c>
      <c r="I558" s="231"/>
      <c r="J558" s="75"/>
      <c r="K558" s="29"/>
      <c r="L558" s="79"/>
      <c r="M558" s="79"/>
      <c r="N558" s="79"/>
      <c r="O558" s="79"/>
      <c r="P558" s="79"/>
      <c r="Q558" s="79"/>
      <c r="R558" s="79"/>
    </row>
    <row r="559" spans="1:18" s="31" customFormat="1">
      <c r="A559" s="71"/>
      <c r="B559" s="80" t="s">
        <v>358</v>
      </c>
      <c r="C559" s="65"/>
      <c r="D559" s="50">
        <v>1.82</v>
      </c>
      <c r="E559" s="50"/>
      <c r="F559" s="50"/>
      <c r="G559" s="50">
        <v>7.0000000000000007E-2</v>
      </c>
      <c r="H559" s="50">
        <f>ROUND(PRODUCT(D559:G559),2)</f>
        <v>0.13</v>
      </c>
      <c r="I559" s="231"/>
      <c r="J559" s="75"/>
      <c r="K559" s="29"/>
      <c r="L559" s="79"/>
      <c r="M559" s="79"/>
      <c r="N559" s="79"/>
      <c r="O559" s="79"/>
      <c r="P559" s="79"/>
      <c r="Q559" s="79"/>
      <c r="R559" s="79"/>
    </row>
    <row r="560" spans="1:18" s="31" customFormat="1">
      <c r="A560" s="47"/>
      <c r="B560" s="70"/>
      <c r="C560" s="65"/>
      <c r="D560" s="50"/>
      <c r="E560" s="50"/>
      <c r="F560" s="50"/>
      <c r="G560" s="50"/>
      <c r="H560" s="50"/>
      <c r="I560" s="37"/>
      <c r="J560" s="49"/>
      <c r="K560" s="29"/>
      <c r="L560" s="30"/>
      <c r="M560" s="30"/>
      <c r="N560" s="30"/>
      <c r="O560" s="30"/>
      <c r="P560" s="30"/>
      <c r="Q560" s="30"/>
      <c r="R560" s="30"/>
    </row>
    <row r="561" spans="1:18" s="31" customFormat="1">
      <c r="A561" s="47"/>
      <c r="B561" s="64" t="str">
        <f>"Total item "&amp;A557</f>
        <v>Total item 10.2.1</v>
      </c>
      <c r="C561" s="65"/>
      <c r="D561" s="50"/>
      <c r="E561" s="50"/>
      <c r="F561" s="50"/>
      <c r="G561" s="50"/>
      <c r="H561" s="245">
        <f>SUM(H558:H560)</f>
        <v>13.840000000000002</v>
      </c>
      <c r="I561" s="37"/>
      <c r="J561" s="49"/>
      <c r="K561" s="29"/>
      <c r="L561" s="30"/>
      <c r="M561" s="30"/>
      <c r="N561" s="30"/>
      <c r="O561" s="30"/>
      <c r="P561" s="30"/>
      <c r="Q561" s="30"/>
      <c r="R561" s="30"/>
    </row>
    <row r="562" spans="1:18" s="31" customFormat="1">
      <c r="A562" s="63"/>
      <c r="B562" s="64"/>
      <c r="C562" s="65"/>
      <c r="D562" s="50"/>
      <c r="E562" s="50"/>
      <c r="F562" s="50"/>
      <c r="G562" s="50"/>
      <c r="H562" s="49"/>
      <c r="I562" s="37"/>
      <c r="J562" s="49"/>
      <c r="K562" s="34"/>
      <c r="L562" s="38"/>
      <c r="M562" s="30"/>
      <c r="N562" s="30"/>
      <c r="O562" s="30"/>
      <c r="P562" s="30"/>
      <c r="Q562" s="30"/>
      <c r="R562" s="30"/>
    </row>
    <row r="563" spans="1:18" s="249" customFormat="1" ht="31.2">
      <c r="A563" s="243" t="s">
        <v>357</v>
      </c>
      <c r="B563" s="244" t="s">
        <v>689</v>
      </c>
      <c r="C563" s="243" t="s">
        <v>14</v>
      </c>
      <c r="D563" s="245"/>
      <c r="E563" s="250"/>
      <c r="F563" s="245"/>
      <c r="G563" s="245"/>
      <c r="H563" s="245"/>
      <c r="I563" s="251"/>
      <c r="J563" s="252"/>
      <c r="K563" s="255"/>
      <c r="L563" s="256"/>
      <c r="M563" s="254"/>
      <c r="N563" s="254"/>
      <c r="O563" s="254"/>
      <c r="P563" s="254"/>
      <c r="Q563" s="254"/>
      <c r="R563" s="254"/>
    </row>
    <row r="564" spans="1:18" s="31" customFormat="1" ht="31.2">
      <c r="A564" s="71"/>
      <c r="B564" s="80" t="s">
        <v>359</v>
      </c>
      <c r="C564" s="65"/>
      <c r="D564" s="50">
        <v>5.85</v>
      </c>
      <c r="E564" s="50"/>
      <c r="F564" s="50"/>
      <c r="G564" s="50"/>
      <c r="H564" s="50">
        <f>ROUND(PRODUCT(D564:G564),2)</f>
        <v>5.85</v>
      </c>
      <c r="I564" s="37"/>
      <c r="J564" s="49"/>
      <c r="K564" s="34"/>
      <c r="L564" s="38"/>
      <c r="M564" s="30"/>
      <c r="N564" s="30"/>
      <c r="O564" s="30"/>
      <c r="P564" s="30"/>
      <c r="Q564" s="30"/>
      <c r="R564" s="30"/>
    </row>
    <row r="565" spans="1:18" s="31" customFormat="1">
      <c r="A565" s="47"/>
      <c r="B565" s="70"/>
      <c r="C565" s="65"/>
      <c r="D565" s="50"/>
      <c r="E565" s="50"/>
      <c r="F565" s="50"/>
      <c r="G565" s="50"/>
      <c r="H565" s="50"/>
      <c r="I565" s="37"/>
      <c r="J565" s="49"/>
      <c r="K565" s="34"/>
      <c r="L565" s="38"/>
      <c r="M565" s="30"/>
      <c r="N565" s="30"/>
      <c r="O565" s="30"/>
      <c r="P565" s="30"/>
      <c r="Q565" s="30"/>
      <c r="R565" s="30"/>
    </row>
    <row r="566" spans="1:18" s="31" customFormat="1">
      <c r="A566" s="47"/>
      <c r="B566" s="64" t="str">
        <f>"Total item "&amp;A563</f>
        <v>Total item 10.2.2</v>
      </c>
      <c r="C566" s="65"/>
      <c r="D566" s="50"/>
      <c r="E566" s="50"/>
      <c r="F566" s="50"/>
      <c r="G566" s="50"/>
      <c r="H566" s="245">
        <f>SUM(H564:H565)</f>
        <v>5.85</v>
      </c>
      <c r="I566" s="37"/>
      <c r="J566" s="49"/>
      <c r="K566" s="34"/>
      <c r="L566" s="38"/>
      <c r="M566" s="30"/>
      <c r="N566" s="30"/>
      <c r="O566" s="30"/>
      <c r="P566" s="30"/>
      <c r="Q566" s="30"/>
      <c r="R566" s="30"/>
    </row>
    <row r="567" spans="1:18" s="31" customFormat="1">
      <c r="A567" s="63"/>
      <c r="B567" s="64"/>
      <c r="C567" s="65"/>
      <c r="D567" s="50"/>
      <c r="E567" s="50"/>
      <c r="F567" s="50"/>
      <c r="G567" s="50"/>
      <c r="H567" s="49"/>
      <c r="I567" s="37"/>
      <c r="J567" s="49"/>
      <c r="K567" s="34"/>
      <c r="L567" s="38"/>
      <c r="M567" s="30"/>
      <c r="N567" s="30"/>
      <c r="O567" s="30"/>
      <c r="P567" s="30"/>
      <c r="Q567" s="30"/>
      <c r="R567" s="30"/>
    </row>
    <row r="568" spans="1:18" s="31" customFormat="1">
      <c r="A568" s="57" t="s">
        <v>55</v>
      </c>
      <c r="B568" s="59" t="s">
        <v>197</v>
      </c>
      <c r="C568" s="58"/>
      <c r="D568" s="60"/>
      <c r="E568" s="60"/>
      <c r="F568" s="60"/>
      <c r="G568" s="60"/>
      <c r="H568" s="60"/>
      <c r="I568" s="228" t="str">
        <f>A568</f>
        <v>11.0</v>
      </c>
      <c r="J568" s="60"/>
      <c r="K568" s="61"/>
      <c r="L568" s="61"/>
      <c r="M568" s="62"/>
      <c r="N568" s="62"/>
      <c r="O568" s="62"/>
      <c r="P568" s="62"/>
      <c r="Q568" s="62"/>
      <c r="R568" s="62"/>
    </row>
    <row r="569" spans="1:18" s="31" customFormat="1">
      <c r="A569" s="63"/>
      <c r="B569" s="64"/>
      <c r="C569" s="65"/>
      <c r="D569" s="50"/>
      <c r="E569" s="50"/>
      <c r="F569" s="50"/>
      <c r="G569" s="50"/>
      <c r="H569" s="49"/>
      <c r="I569" s="37"/>
      <c r="J569" s="49"/>
      <c r="K569" s="34"/>
      <c r="L569" s="38"/>
      <c r="M569" s="30"/>
      <c r="N569" s="30"/>
      <c r="O569" s="30"/>
      <c r="P569" s="30"/>
      <c r="Q569" s="30"/>
      <c r="R569" s="30"/>
    </row>
    <row r="570" spans="1:18" s="249" customFormat="1" ht="31.2">
      <c r="A570" s="243" t="s">
        <v>56</v>
      </c>
      <c r="B570" s="260" t="s">
        <v>887</v>
      </c>
      <c r="C570" s="243" t="s">
        <v>14</v>
      </c>
      <c r="D570" s="245"/>
      <c r="E570" s="250"/>
      <c r="F570" s="245"/>
      <c r="G570" s="245"/>
      <c r="H570" s="245"/>
      <c r="I570" s="246"/>
      <c r="J570" s="245"/>
      <c r="K570" s="247"/>
      <c r="L570" s="248"/>
      <c r="M570" s="248"/>
      <c r="N570" s="248"/>
      <c r="O570" s="248"/>
      <c r="P570" s="248"/>
      <c r="Q570" s="248"/>
      <c r="R570" s="248"/>
    </row>
    <row r="571" spans="1:18" s="31" customFormat="1" ht="31.2">
      <c r="A571" s="47"/>
      <c r="B571" s="80" t="s">
        <v>888</v>
      </c>
      <c r="C571" s="65"/>
      <c r="D571" s="50">
        <v>529.37</v>
      </c>
      <c r="E571" s="50"/>
      <c r="F571" s="50"/>
      <c r="G571" s="50"/>
      <c r="H571" s="50">
        <f>ROUND(PRODUCT(D571:G571),2)</f>
        <v>529.37</v>
      </c>
      <c r="I571" s="232"/>
      <c r="J571" s="49"/>
      <c r="K571" s="29"/>
      <c r="L571" s="77"/>
      <c r="M571" s="77"/>
      <c r="N571" s="77"/>
      <c r="O571" s="77"/>
      <c r="P571" s="77"/>
      <c r="Q571" s="77"/>
      <c r="R571" s="77"/>
    </row>
    <row r="572" spans="1:18" s="31" customFormat="1">
      <c r="A572" s="47"/>
      <c r="B572" s="70"/>
      <c r="C572" s="65"/>
      <c r="D572" s="50"/>
      <c r="E572" s="50"/>
      <c r="F572" s="50"/>
      <c r="G572" s="50"/>
      <c r="H572" s="50"/>
      <c r="I572" s="232"/>
      <c r="J572" s="49"/>
      <c r="K572" s="29"/>
      <c r="L572" s="77"/>
      <c r="M572" s="77"/>
      <c r="N572" s="77"/>
      <c r="O572" s="77"/>
      <c r="P572" s="77"/>
      <c r="Q572" s="77"/>
      <c r="R572" s="77"/>
    </row>
    <row r="573" spans="1:18" s="31" customFormat="1">
      <c r="A573" s="47"/>
      <c r="B573" s="64" t="str">
        <f>"Total item "&amp;A570</f>
        <v>Total item 11.1</v>
      </c>
      <c r="C573" s="65"/>
      <c r="D573" s="50"/>
      <c r="E573" s="50"/>
      <c r="F573" s="50"/>
      <c r="G573" s="50"/>
      <c r="H573" s="245">
        <f>SUM(H571:H572)</f>
        <v>529.37</v>
      </c>
      <c r="I573" s="37"/>
      <c r="J573" s="49"/>
      <c r="K573" s="29"/>
      <c r="L573" s="30"/>
      <c r="M573" s="30"/>
      <c r="N573" s="30"/>
      <c r="O573" s="30"/>
      <c r="P573" s="30"/>
      <c r="Q573" s="30"/>
      <c r="R573" s="30"/>
    </row>
    <row r="574" spans="1:18" s="31" customFormat="1">
      <c r="A574" s="63"/>
      <c r="B574" s="64"/>
      <c r="C574" s="65"/>
      <c r="D574" s="50"/>
      <c r="E574" s="50"/>
      <c r="F574" s="50"/>
      <c r="G574" s="50"/>
      <c r="H574" s="49"/>
      <c r="I574" s="37"/>
      <c r="J574" s="49"/>
      <c r="K574" s="34"/>
      <c r="L574" s="38"/>
      <c r="M574" s="30"/>
      <c r="N574" s="30"/>
      <c r="O574" s="30"/>
      <c r="P574" s="30"/>
      <c r="Q574" s="30"/>
      <c r="R574" s="30"/>
    </row>
    <row r="575" spans="1:18" s="249" customFormat="1" ht="31.2">
      <c r="A575" s="243" t="s">
        <v>57</v>
      </c>
      <c r="B575" s="244" t="s">
        <v>690</v>
      </c>
      <c r="C575" s="243" t="s">
        <v>14</v>
      </c>
      <c r="D575" s="245"/>
      <c r="E575" s="250"/>
      <c r="F575" s="245"/>
      <c r="G575" s="245"/>
      <c r="H575" s="245"/>
      <c r="I575" s="246"/>
      <c r="J575" s="245"/>
      <c r="K575" s="247"/>
      <c r="L575" s="248"/>
      <c r="M575" s="248"/>
      <c r="N575" s="248"/>
      <c r="O575" s="248"/>
      <c r="P575" s="248"/>
      <c r="Q575" s="248"/>
      <c r="R575" s="248"/>
    </row>
    <row r="576" spans="1:18" s="31" customFormat="1">
      <c r="A576" s="47"/>
      <c r="B576" s="80" t="s">
        <v>360</v>
      </c>
      <c r="C576" s="65"/>
      <c r="D576" s="50">
        <v>445.04</v>
      </c>
      <c r="E576" s="50"/>
      <c r="F576" s="50"/>
      <c r="G576" s="50"/>
      <c r="H576" s="50">
        <f>ROUND(PRODUCT(D576:G576),2)</f>
        <v>445.04</v>
      </c>
      <c r="I576" s="232"/>
      <c r="J576" s="49"/>
      <c r="K576" s="29"/>
      <c r="L576" s="77"/>
      <c r="M576" s="77"/>
      <c r="N576" s="77"/>
      <c r="O576" s="77"/>
      <c r="P576" s="77"/>
      <c r="Q576" s="77"/>
      <c r="R576" s="77"/>
    </row>
    <row r="577" spans="1:18" s="31" customFormat="1">
      <c r="A577" s="47"/>
      <c r="B577" s="70"/>
      <c r="C577" s="65"/>
      <c r="D577" s="50"/>
      <c r="E577" s="50"/>
      <c r="F577" s="50"/>
      <c r="G577" s="50"/>
      <c r="H577" s="50"/>
      <c r="I577" s="232"/>
      <c r="J577" s="49"/>
      <c r="K577" s="29"/>
      <c r="L577" s="77"/>
      <c r="M577" s="77"/>
      <c r="N577" s="77"/>
      <c r="O577" s="77"/>
      <c r="P577" s="77"/>
      <c r="Q577" s="77"/>
      <c r="R577" s="77"/>
    </row>
    <row r="578" spans="1:18" s="31" customFormat="1">
      <c r="A578" s="47"/>
      <c r="B578" s="64" t="str">
        <f>"Total item "&amp;A575</f>
        <v>Total item 11.2</v>
      </c>
      <c r="C578" s="65"/>
      <c r="D578" s="50"/>
      <c r="E578" s="50"/>
      <c r="F578" s="50"/>
      <c r="G578" s="50"/>
      <c r="H578" s="245">
        <f>SUM(H576:H577)</f>
        <v>445.04</v>
      </c>
      <c r="I578" s="37"/>
      <c r="J578" s="49"/>
      <c r="K578" s="29"/>
      <c r="L578" s="30"/>
      <c r="M578" s="30"/>
      <c r="N578" s="30"/>
      <c r="O578" s="30"/>
      <c r="P578" s="30"/>
      <c r="Q578" s="30"/>
      <c r="R578" s="30"/>
    </row>
    <row r="579" spans="1:18" s="31" customFormat="1">
      <c r="A579" s="63"/>
      <c r="B579" s="64"/>
      <c r="C579" s="65"/>
      <c r="D579" s="50"/>
      <c r="E579" s="50"/>
      <c r="F579" s="50"/>
      <c r="G579" s="50"/>
      <c r="H579" s="49"/>
      <c r="I579" s="37"/>
      <c r="J579" s="49"/>
      <c r="K579" s="34"/>
      <c r="L579" s="38"/>
      <c r="M579" s="30"/>
      <c r="N579" s="30"/>
      <c r="O579" s="30"/>
      <c r="P579" s="30"/>
      <c r="Q579" s="30"/>
      <c r="R579" s="30"/>
    </row>
    <row r="580" spans="1:18" s="249" customFormat="1" ht="31.2">
      <c r="A580" s="243" t="s">
        <v>58</v>
      </c>
      <c r="B580" s="244" t="s">
        <v>691</v>
      </c>
      <c r="C580" s="243" t="s">
        <v>14</v>
      </c>
      <c r="D580" s="245"/>
      <c r="E580" s="250"/>
      <c r="F580" s="245"/>
      <c r="G580" s="245"/>
      <c r="H580" s="245"/>
      <c r="I580" s="246"/>
      <c r="J580" s="245"/>
      <c r="K580" s="247"/>
      <c r="L580" s="248"/>
      <c r="M580" s="248"/>
      <c r="N580" s="248"/>
      <c r="O580" s="248"/>
      <c r="P580" s="248"/>
      <c r="Q580" s="248"/>
      <c r="R580" s="248"/>
    </row>
    <row r="581" spans="1:18" s="31" customFormat="1">
      <c r="A581" s="47"/>
      <c r="B581" s="70" t="s">
        <v>361</v>
      </c>
      <c r="C581" s="65"/>
      <c r="D581" s="50">
        <v>84.33</v>
      </c>
      <c r="E581" s="50"/>
      <c r="F581" s="50"/>
      <c r="G581" s="50"/>
      <c r="H581" s="50">
        <f>ROUND(PRODUCT(D581:G581),2)</f>
        <v>84.33</v>
      </c>
      <c r="I581" s="232"/>
      <c r="J581" s="49"/>
      <c r="K581" s="29"/>
      <c r="L581" s="77"/>
      <c r="M581" s="77"/>
      <c r="N581" s="77"/>
      <c r="O581" s="77"/>
      <c r="P581" s="77"/>
      <c r="Q581" s="77"/>
      <c r="R581" s="77"/>
    </row>
    <row r="582" spans="1:18" s="31" customFormat="1">
      <c r="A582" s="47"/>
      <c r="B582" s="70"/>
      <c r="C582" s="65"/>
      <c r="D582" s="50"/>
      <c r="E582" s="50"/>
      <c r="F582" s="50"/>
      <c r="G582" s="50"/>
      <c r="H582" s="50"/>
      <c r="I582" s="232"/>
      <c r="J582" s="49"/>
      <c r="K582" s="29"/>
      <c r="L582" s="77"/>
      <c r="M582" s="77"/>
      <c r="N582" s="77"/>
      <c r="O582" s="77"/>
      <c r="P582" s="77"/>
      <c r="Q582" s="77"/>
      <c r="R582" s="77"/>
    </row>
    <row r="583" spans="1:18" s="31" customFormat="1">
      <c r="A583" s="47"/>
      <c r="B583" s="64" t="str">
        <f>"Total item "&amp;A580</f>
        <v>Total item 11.3</v>
      </c>
      <c r="C583" s="65"/>
      <c r="D583" s="50"/>
      <c r="E583" s="50"/>
      <c r="F583" s="50"/>
      <c r="G583" s="50"/>
      <c r="H583" s="245">
        <f>SUM(H581:H582)</f>
        <v>84.33</v>
      </c>
      <c r="I583" s="37"/>
      <c r="J583" s="49"/>
      <c r="K583" s="29"/>
      <c r="L583" s="30"/>
      <c r="M583" s="30"/>
      <c r="N583" s="30"/>
      <c r="O583" s="30"/>
      <c r="P583" s="30"/>
      <c r="Q583" s="30"/>
      <c r="R583" s="30"/>
    </row>
    <row r="584" spans="1:18" s="31" customFormat="1">
      <c r="A584" s="63"/>
      <c r="B584" s="64"/>
      <c r="C584" s="65"/>
      <c r="D584" s="50"/>
      <c r="E584" s="50"/>
      <c r="F584" s="50"/>
      <c r="G584" s="50"/>
      <c r="H584" s="49"/>
      <c r="I584" s="37"/>
      <c r="J584" s="49"/>
      <c r="K584" s="34"/>
      <c r="L584" s="38"/>
      <c r="M584" s="30"/>
      <c r="N584" s="30"/>
      <c r="O584" s="30"/>
      <c r="P584" s="30"/>
      <c r="Q584" s="30"/>
      <c r="R584" s="30"/>
    </row>
    <row r="585" spans="1:18" s="249" customFormat="1" ht="31.2">
      <c r="A585" s="243" t="s">
        <v>59</v>
      </c>
      <c r="B585" s="244" t="s">
        <v>133</v>
      </c>
      <c r="C585" s="243" t="s">
        <v>14</v>
      </c>
      <c r="D585" s="245"/>
      <c r="E585" s="250"/>
      <c r="F585" s="245"/>
      <c r="G585" s="245"/>
      <c r="H585" s="245"/>
      <c r="I585" s="246"/>
      <c r="J585" s="245"/>
      <c r="K585" s="247"/>
      <c r="L585" s="248"/>
      <c r="M585" s="248"/>
      <c r="N585" s="248"/>
      <c r="O585" s="248"/>
      <c r="P585" s="248"/>
      <c r="Q585" s="248"/>
      <c r="R585" s="248"/>
    </row>
    <row r="586" spans="1:18" s="31" customFormat="1">
      <c r="A586" s="47"/>
      <c r="B586" s="70" t="s">
        <v>362</v>
      </c>
      <c r="C586" s="65"/>
      <c r="D586" s="50">
        <v>483.8</v>
      </c>
      <c r="E586" s="50"/>
      <c r="F586" s="50"/>
      <c r="G586" s="50"/>
      <c r="H586" s="50">
        <f>ROUND(PRODUCT(D586:G586),2)</f>
        <v>483.8</v>
      </c>
      <c r="I586" s="232"/>
      <c r="J586" s="49"/>
      <c r="K586" s="29"/>
      <c r="L586" s="77"/>
      <c r="M586" s="77"/>
      <c r="N586" s="77"/>
      <c r="O586" s="77"/>
      <c r="P586" s="77"/>
      <c r="Q586" s="77"/>
      <c r="R586" s="77"/>
    </row>
    <row r="587" spans="1:18" s="31" customFormat="1">
      <c r="A587" s="47"/>
      <c r="B587" s="80"/>
      <c r="C587" s="65"/>
      <c r="D587" s="50"/>
      <c r="E587" s="50"/>
      <c r="F587" s="50"/>
      <c r="G587" s="50"/>
      <c r="H587" s="50"/>
      <c r="I587" s="232"/>
      <c r="J587" s="49"/>
      <c r="K587" s="29"/>
      <c r="L587" s="77"/>
      <c r="M587" s="77"/>
      <c r="N587" s="77"/>
      <c r="O587" s="77"/>
      <c r="P587" s="77"/>
      <c r="Q587" s="77"/>
      <c r="R587" s="77"/>
    </row>
    <row r="588" spans="1:18" s="31" customFormat="1">
      <c r="A588" s="47"/>
      <c r="B588" s="70"/>
      <c r="C588" s="65"/>
      <c r="D588" s="50"/>
      <c r="E588" s="50"/>
      <c r="F588" s="50"/>
      <c r="G588" s="50"/>
      <c r="H588" s="50"/>
      <c r="I588" s="232"/>
      <c r="J588" s="49"/>
      <c r="K588" s="29"/>
      <c r="L588" s="77"/>
      <c r="M588" s="77"/>
      <c r="N588" s="77"/>
      <c r="O588" s="77"/>
      <c r="P588" s="77"/>
      <c r="Q588" s="77"/>
      <c r="R588" s="77"/>
    </row>
    <row r="589" spans="1:18" s="31" customFormat="1">
      <c r="A589" s="47"/>
      <c r="B589" s="64" t="str">
        <f>"Total item "&amp;A585</f>
        <v>Total item 11.4</v>
      </c>
      <c r="C589" s="65"/>
      <c r="D589" s="50"/>
      <c r="E589" s="50"/>
      <c r="F589" s="50"/>
      <c r="G589" s="50"/>
      <c r="H589" s="245">
        <f>SUM(H586:H588)</f>
        <v>483.8</v>
      </c>
      <c r="I589" s="37"/>
      <c r="J589" s="49"/>
      <c r="K589" s="29"/>
      <c r="L589" s="30"/>
      <c r="M589" s="30"/>
      <c r="N589" s="30"/>
      <c r="O589" s="30"/>
      <c r="P589" s="30"/>
      <c r="Q589" s="30"/>
      <c r="R589" s="30"/>
    </row>
    <row r="590" spans="1:18" s="31" customFormat="1">
      <c r="A590" s="63"/>
      <c r="B590" s="64"/>
      <c r="C590" s="65"/>
      <c r="D590" s="50"/>
      <c r="E590" s="50"/>
      <c r="F590" s="50"/>
      <c r="G590" s="50"/>
      <c r="H590" s="49"/>
      <c r="I590" s="37"/>
      <c r="J590" s="49"/>
      <c r="K590" s="34"/>
      <c r="L590" s="38"/>
      <c r="M590" s="30"/>
      <c r="N590" s="30"/>
      <c r="O590" s="30"/>
      <c r="P590" s="30"/>
      <c r="Q590" s="30"/>
      <c r="R590" s="30"/>
    </row>
    <row r="591" spans="1:18" s="249" customFormat="1" ht="31.2">
      <c r="A591" s="243" t="s">
        <v>60</v>
      </c>
      <c r="B591" s="244" t="s">
        <v>889</v>
      </c>
      <c r="C591" s="243" t="s">
        <v>16</v>
      </c>
      <c r="D591" s="245"/>
      <c r="E591" s="250"/>
      <c r="F591" s="245"/>
      <c r="G591" s="245"/>
      <c r="H591" s="245"/>
      <c r="I591" s="246"/>
      <c r="J591" s="245"/>
      <c r="K591" s="247"/>
      <c r="L591" s="248"/>
      <c r="M591" s="248"/>
      <c r="N591" s="248"/>
      <c r="O591" s="248"/>
      <c r="P591" s="248"/>
      <c r="Q591" s="248"/>
      <c r="R591" s="248"/>
    </row>
    <row r="592" spans="1:18" s="31" customFormat="1">
      <c r="A592" s="47"/>
      <c r="B592" s="80" t="s">
        <v>363</v>
      </c>
      <c r="C592" s="65"/>
      <c r="D592" s="50">
        <v>275.60000000000002</v>
      </c>
      <c r="E592" s="50"/>
      <c r="F592" s="50"/>
      <c r="G592" s="50"/>
      <c r="H592" s="50">
        <f>ROUND(PRODUCT(D592:G592),2)</f>
        <v>275.60000000000002</v>
      </c>
      <c r="I592" s="232"/>
      <c r="J592" s="49"/>
      <c r="K592" s="29"/>
      <c r="L592" s="77"/>
      <c r="M592" s="77"/>
      <c r="N592" s="77"/>
      <c r="O592" s="77"/>
      <c r="P592" s="77"/>
      <c r="Q592" s="77"/>
      <c r="R592" s="77"/>
    </row>
    <row r="593" spans="1:18" s="31" customFormat="1">
      <c r="A593" s="47"/>
      <c r="B593" s="70"/>
      <c r="C593" s="65"/>
      <c r="D593" s="50"/>
      <c r="E593" s="50"/>
      <c r="F593" s="50"/>
      <c r="G593" s="50"/>
      <c r="H593" s="50"/>
      <c r="I593" s="232"/>
      <c r="J593" s="49"/>
      <c r="K593" s="29"/>
      <c r="L593" s="77"/>
      <c r="M593" s="77"/>
      <c r="N593" s="77"/>
      <c r="O593" s="77"/>
      <c r="P593" s="77"/>
      <c r="Q593" s="77"/>
      <c r="R593" s="77"/>
    </row>
    <row r="594" spans="1:18" s="31" customFormat="1">
      <c r="A594" s="47"/>
      <c r="B594" s="64" t="str">
        <f>"Total item "&amp;A591</f>
        <v>Total item 11.5</v>
      </c>
      <c r="C594" s="65"/>
      <c r="D594" s="50"/>
      <c r="E594" s="50"/>
      <c r="F594" s="50"/>
      <c r="G594" s="50"/>
      <c r="H594" s="245">
        <f>SUM(H592:H593)</f>
        <v>275.60000000000002</v>
      </c>
      <c r="I594" s="37"/>
      <c r="J594" s="49"/>
      <c r="K594" s="29"/>
      <c r="L594" s="30"/>
      <c r="M594" s="30"/>
      <c r="N594" s="30"/>
      <c r="O594" s="30"/>
      <c r="P594" s="30"/>
      <c r="Q594" s="30"/>
      <c r="R594" s="30"/>
    </row>
    <row r="595" spans="1:18" s="31" customFormat="1">
      <c r="A595" s="63"/>
      <c r="B595" s="64"/>
      <c r="C595" s="65"/>
      <c r="D595" s="50"/>
      <c r="E595" s="50"/>
      <c r="F595" s="50"/>
      <c r="G595" s="50"/>
      <c r="H595" s="49"/>
      <c r="I595" s="37"/>
      <c r="J595" s="49"/>
      <c r="K595" s="34"/>
      <c r="L595" s="38"/>
      <c r="M595" s="30"/>
      <c r="N595" s="30"/>
      <c r="O595" s="30"/>
      <c r="P595" s="30"/>
      <c r="Q595" s="30"/>
      <c r="R595" s="30"/>
    </row>
    <row r="596" spans="1:18" s="249" customFormat="1" ht="31.2">
      <c r="A596" s="243" t="s">
        <v>61</v>
      </c>
      <c r="B596" s="244" t="s">
        <v>692</v>
      </c>
      <c r="C596" s="243" t="s">
        <v>14</v>
      </c>
      <c r="D596" s="245"/>
      <c r="E596" s="250"/>
      <c r="F596" s="245"/>
      <c r="G596" s="245"/>
      <c r="H596" s="245"/>
      <c r="I596" s="246"/>
      <c r="J596" s="245"/>
      <c r="K596" s="247"/>
      <c r="L596" s="248"/>
      <c r="M596" s="248"/>
      <c r="N596" s="248"/>
      <c r="O596" s="248"/>
      <c r="P596" s="248"/>
      <c r="Q596" s="248"/>
      <c r="R596" s="248"/>
    </row>
    <row r="597" spans="1:18" s="31" customFormat="1">
      <c r="A597" s="47"/>
      <c r="B597" s="70" t="s">
        <v>364</v>
      </c>
      <c r="C597" s="65"/>
      <c r="D597" s="50">
        <v>366.82</v>
      </c>
      <c r="E597" s="50"/>
      <c r="F597" s="50"/>
      <c r="G597" s="50"/>
      <c r="H597" s="50">
        <f>ROUND(PRODUCT(D597:G597),2)</f>
        <v>366.82</v>
      </c>
      <c r="I597" s="232"/>
      <c r="J597" s="49"/>
      <c r="K597" s="29"/>
      <c r="L597" s="77"/>
      <c r="M597" s="77"/>
      <c r="N597" s="77"/>
      <c r="O597" s="77"/>
      <c r="P597" s="77"/>
      <c r="Q597" s="77"/>
      <c r="R597" s="77"/>
    </row>
    <row r="598" spans="1:18" s="31" customFormat="1">
      <c r="A598" s="47"/>
      <c r="B598" s="70"/>
      <c r="C598" s="65"/>
      <c r="D598" s="50"/>
      <c r="E598" s="50"/>
      <c r="F598" s="50"/>
      <c r="G598" s="50"/>
      <c r="H598" s="50"/>
      <c r="I598" s="232"/>
      <c r="J598" s="49"/>
      <c r="K598" s="29"/>
      <c r="L598" s="77"/>
      <c r="M598" s="77"/>
      <c r="N598" s="77"/>
      <c r="O598" s="77"/>
      <c r="P598" s="77"/>
      <c r="Q598" s="77"/>
      <c r="R598" s="77"/>
    </row>
    <row r="599" spans="1:18" s="31" customFormat="1">
      <c r="A599" s="47"/>
      <c r="B599" s="70"/>
      <c r="C599" s="65"/>
      <c r="D599" s="50"/>
      <c r="E599" s="50"/>
      <c r="F599" s="50"/>
      <c r="G599" s="50"/>
      <c r="H599" s="50"/>
      <c r="I599" s="232"/>
      <c r="J599" s="49"/>
      <c r="K599" s="29"/>
      <c r="L599" s="77"/>
      <c r="M599" s="77"/>
      <c r="N599" s="77"/>
      <c r="O599" s="77"/>
      <c r="P599" s="77"/>
      <c r="Q599" s="77"/>
      <c r="R599" s="77"/>
    </row>
    <row r="600" spans="1:18" s="31" customFormat="1">
      <c r="A600" s="47"/>
      <c r="B600" s="64" t="str">
        <f>"Total item "&amp;A596</f>
        <v>Total item 11.6</v>
      </c>
      <c r="C600" s="65"/>
      <c r="D600" s="50"/>
      <c r="E600" s="50"/>
      <c r="F600" s="50"/>
      <c r="G600" s="50"/>
      <c r="H600" s="245">
        <f>SUM(H597:H599)</f>
        <v>366.82</v>
      </c>
      <c r="I600" s="37"/>
      <c r="J600" s="49"/>
      <c r="K600" s="29"/>
      <c r="L600" s="30"/>
      <c r="M600" s="30"/>
      <c r="N600" s="30"/>
      <c r="O600" s="30"/>
      <c r="P600" s="30"/>
      <c r="Q600" s="30"/>
      <c r="R600" s="30"/>
    </row>
    <row r="601" spans="1:18" s="31" customFormat="1">
      <c r="A601" s="63"/>
      <c r="B601" s="64"/>
      <c r="C601" s="65"/>
      <c r="D601" s="50"/>
      <c r="E601" s="50"/>
      <c r="F601" s="50"/>
      <c r="G601" s="50"/>
      <c r="H601" s="49"/>
      <c r="I601" s="37"/>
      <c r="J601" s="49"/>
      <c r="K601" s="34"/>
      <c r="L601" s="38"/>
      <c r="M601" s="30"/>
      <c r="N601" s="30"/>
      <c r="O601" s="30"/>
      <c r="P601" s="30"/>
      <c r="Q601" s="30"/>
      <c r="R601" s="30"/>
    </row>
    <row r="602" spans="1:18" s="249" customFormat="1" ht="46.8">
      <c r="A602" s="243" t="s">
        <v>62</v>
      </c>
      <c r="B602" s="244" t="s">
        <v>693</v>
      </c>
      <c r="C602" s="243" t="s">
        <v>14</v>
      </c>
      <c r="D602" s="245"/>
      <c r="E602" s="250"/>
      <c r="F602" s="245"/>
      <c r="G602" s="245"/>
      <c r="H602" s="245"/>
      <c r="I602" s="246"/>
      <c r="J602" s="245"/>
      <c r="K602" s="247"/>
      <c r="L602" s="248"/>
      <c r="M602" s="248"/>
      <c r="N602" s="248"/>
      <c r="O602" s="248"/>
      <c r="P602" s="248"/>
      <c r="Q602" s="248"/>
      <c r="R602" s="248"/>
    </row>
    <row r="603" spans="1:18" s="31" customFormat="1">
      <c r="A603" s="47"/>
      <c r="B603" s="80" t="s">
        <v>365</v>
      </c>
      <c r="C603" s="65"/>
      <c r="D603" s="50">
        <v>567.82000000000005</v>
      </c>
      <c r="E603" s="50"/>
      <c r="F603" s="50"/>
      <c r="G603" s="50"/>
      <c r="H603" s="50">
        <f>ROUND(PRODUCT(D603:G603),2)</f>
        <v>567.82000000000005</v>
      </c>
      <c r="I603" s="232"/>
      <c r="J603" s="49"/>
      <c r="K603" s="29"/>
      <c r="L603" s="77"/>
      <c r="M603" s="77"/>
      <c r="N603" s="77"/>
      <c r="O603" s="77"/>
      <c r="P603" s="77"/>
      <c r="Q603" s="77"/>
      <c r="R603" s="77"/>
    </row>
    <row r="604" spans="1:18" s="31" customFormat="1">
      <c r="A604" s="47"/>
      <c r="B604" s="70"/>
      <c r="C604" s="65"/>
      <c r="D604" s="50"/>
      <c r="E604" s="50"/>
      <c r="F604" s="50"/>
      <c r="G604" s="50"/>
      <c r="H604" s="50"/>
      <c r="I604" s="232"/>
      <c r="J604" s="49"/>
      <c r="K604" s="29"/>
      <c r="L604" s="77"/>
      <c r="M604" s="77"/>
      <c r="N604" s="77"/>
      <c r="O604" s="77"/>
      <c r="P604" s="77"/>
      <c r="Q604" s="77"/>
      <c r="R604" s="77"/>
    </row>
    <row r="605" spans="1:18" s="31" customFormat="1">
      <c r="A605" s="47"/>
      <c r="B605" s="70"/>
      <c r="C605" s="65"/>
      <c r="D605" s="50"/>
      <c r="E605" s="50"/>
      <c r="F605" s="50"/>
      <c r="G605" s="50"/>
      <c r="H605" s="50"/>
      <c r="I605" s="232"/>
      <c r="J605" s="49"/>
      <c r="K605" s="29"/>
      <c r="L605" s="77"/>
      <c r="M605" s="77"/>
      <c r="N605" s="77"/>
      <c r="O605" s="77"/>
      <c r="P605" s="77"/>
      <c r="Q605" s="77"/>
      <c r="R605" s="77"/>
    </row>
    <row r="606" spans="1:18" s="31" customFormat="1">
      <c r="A606" s="47"/>
      <c r="B606" s="64" t="str">
        <f>"Total item "&amp;A602</f>
        <v>Total item 11.7</v>
      </c>
      <c r="C606" s="65"/>
      <c r="D606" s="50"/>
      <c r="E606" s="50"/>
      <c r="F606" s="50"/>
      <c r="G606" s="50"/>
      <c r="H606" s="245">
        <f>SUM(H603:H605)</f>
        <v>567.82000000000005</v>
      </c>
      <c r="I606" s="37"/>
      <c r="J606" s="49"/>
      <c r="K606" s="29"/>
      <c r="L606" s="30"/>
      <c r="M606" s="30"/>
      <c r="N606" s="30"/>
      <c r="O606" s="30"/>
      <c r="P606" s="30"/>
      <c r="Q606" s="30"/>
      <c r="R606" s="30"/>
    </row>
    <row r="607" spans="1:18" s="31" customFormat="1">
      <c r="A607" s="63"/>
      <c r="B607" s="64"/>
      <c r="C607" s="65"/>
      <c r="D607" s="50"/>
      <c r="E607" s="50"/>
      <c r="F607" s="50"/>
      <c r="G607" s="50"/>
      <c r="H607" s="49"/>
      <c r="I607" s="37"/>
      <c r="J607" s="49"/>
      <c r="K607" s="34"/>
      <c r="L607" s="38"/>
      <c r="M607" s="30"/>
      <c r="N607" s="30"/>
      <c r="O607" s="30"/>
      <c r="P607" s="30"/>
      <c r="Q607" s="30"/>
      <c r="R607" s="30"/>
    </row>
    <row r="608" spans="1:18" s="31" customFormat="1">
      <c r="A608" s="57" t="s">
        <v>63</v>
      </c>
      <c r="B608" s="59" t="s">
        <v>366</v>
      </c>
      <c r="C608" s="58"/>
      <c r="D608" s="60"/>
      <c r="E608" s="60"/>
      <c r="F608" s="60"/>
      <c r="G608" s="60"/>
      <c r="H608" s="60"/>
      <c r="I608" s="228" t="str">
        <f>A608</f>
        <v>12.0</v>
      </c>
      <c r="J608" s="60"/>
      <c r="K608" s="61"/>
      <c r="L608" s="61"/>
      <c r="M608" s="62"/>
      <c r="N608" s="62"/>
      <c r="O608" s="62"/>
      <c r="P608" s="62"/>
      <c r="Q608" s="62"/>
      <c r="R608" s="62"/>
    </row>
    <row r="609" spans="1:18" s="31" customFormat="1">
      <c r="A609" s="63"/>
      <c r="B609" s="64"/>
      <c r="C609" s="65"/>
      <c r="D609" s="50"/>
      <c r="E609" s="50"/>
      <c r="F609" s="50"/>
      <c r="G609" s="50"/>
      <c r="H609" s="49"/>
      <c r="I609" s="37"/>
      <c r="J609" s="49"/>
      <c r="K609" s="34"/>
      <c r="L609" s="38"/>
      <c r="M609" s="30"/>
      <c r="N609" s="30"/>
      <c r="O609" s="30"/>
      <c r="P609" s="30"/>
      <c r="Q609" s="30"/>
      <c r="R609" s="30"/>
    </row>
    <row r="610" spans="1:18" s="31" customFormat="1">
      <c r="A610" s="81" t="s">
        <v>64</v>
      </c>
      <c r="B610" s="87" t="s">
        <v>237</v>
      </c>
      <c r="C610" s="82"/>
      <c r="D610" s="83"/>
      <c r="E610" s="83"/>
      <c r="F610" s="83"/>
      <c r="G610" s="83"/>
      <c r="H610" s="83"/>
      <c r="I610" s="37"/>
      <c r="J610" s="49"/>
      <c r="K610" s="34"/>
      <c r="L610" s="38"/>
      <c r="M610" s="30"/>
      <c r="N610" s="30"/>
      <c r="O610" s="30"/>
      <c r="P610" s="30"/>
      <c r="Q610" s="30"/>
      <c r="R610" s="30"/>
    </row>
    <row r="611" spans="1:18" s="31" customFormat="1">
      <c r="A611" s="63"/>
      <c r="B611" s="64"/>
      <c r="C611" s="65"/>
      <c r="D611" s="50"/>
      <c r="E611" s="50"/>
      <c r="F611" s="50"/>
      <c r="G611" s="50"/>
      <c r="H611" s="49"/>
      <c r="I611" s="37"/>
      <c r="J611" s="49"/>
      <c r="K611" s="34"/>
      <c r="L611" s="38"/>
      <c r="M611" s="30"/>
      <c r="N611" s="30"/>
      <c r="O611" s="30"/>
      <c r="P611" s="30"/>
      <c r="Q611" s="30"/>
      <c r="R611" s="30"/>
    </row>
    <row r="612" spans="1:18" s="249" customFormat="1" ht="31.2">
      <c r="A612" s="243" t="s">
        <v>367</v>
      </c>
      <c r="B612" s="244" t="s">
        <v>694</v>
      </c>
      <c r="C612" s="243" t="s">
        <v>16</v>
      </c>
      <c r="D612" s="245"/>
      <c r="E612" s="250"/>
      <c r="F612" s="245"/>
      <c r="G612" s="245"/>
      <c r="H612" s="245"/>
      <c r="I612" s="246"/>
      <c r="J612" s="245"/>
      <c r="K612" s="247"/>
      <c r="L612" s="248"/>
      <c r="M612" s="248"/>
      <c r="N612" s="248"/>
      <c r="O612" s="248"/>
      <c r="P612" s="248"/>
      <c r="Q612" s="248"/>
      <c r="R612" s="248"/>
    </row>
    <row r="613" spans="1:18" s="31" customFormat="1">
      <c r="A613" s="71"/>
      <c r="B613" s="80" t="s">
        <v>368</v>
      </c>
      <c r="C613" s="65"/>
      <c r="D613" s="50">
        <v>12</v>
      </c>
      <c r="E613" s="50"/>
      <c r="F613" s="50"/>
      <c r="G613" s="50"/>
      <c r="H613" s="50">
        <f>ROUND(PRODUCT(D613:G613),2)</f>
        <v>12</v>
      </c>
      <c r="I613" s="231"/>
      <c r="J613" s="75"/>
      <c r="K613" s="29"/>
      <c r="L613" s="79"/>
      <c r="M613" s="79"/>
      <c r="N613" s="79"/>
      <c r="O613" s="79"/>
      <c r="P613" s="79"/>
      <c r="Q613" s="79"/>
      <c r="R613" s="79"/>
    </row>
    <row r="614" spans="1:18" s="31" customFormat="1">
      <c r="A614" s="47"/>
      <c r="B614" s="70"/>
      <c r="C614" s="65"/>
      <c r="D614" s="50"/>
      <c r="E614" s="50"/>
      <c r="F614" s="50"/>
      <c r="G614" s="50"/>
      <c r="H614" s="50"/>
      <c r="I614" s="37"/>
      <c r="J614" s="49"/>
      <c r="K614" s="29"/>
      <c r="L614" s="30"/>
      <c r="M614" s="30"/>
      <c r="N614" s="30"/>
      <c r="O614" s="30"/>
      <c r="P614" s="30"/>
      <c r="Q614" s="30"/>
      <c r="R614" s="30"/>
    </row>
    <row r="615" spans="1:18" s="31" customFormat="1">
      <c r="A615" s="47"/>
      <c r="B615" s="64" t="str">
        <f>"Total item "&amp;A612</f>
        <v>Total item 12.1.1</v>
      </c>
      <c r="C615" s="65"/>
      <c r="D615" s="50"/>
      <c r="E615" s="50"/>
      <c r="F615" s="50"/>
      <c r="G615" s="50"/>
      <c r="H615" s="245">
        <f>SUM(H613:H614)</f>
        <v>12</v>
      </c>
      <c r="I615" s="37"/>
      <c r="J615" s="49"/>
      <c r="K615" s="29"/>
      <c r="L615" s="30"/>
      <c r="M615" s="30"/>
      <c r="N615" s="30"/>
      <c r="O615" s="30"/>
      <c r="P615" s="30"/>
      <c r="Q615" s="30"/>
      <c r="R615" s="30"/>
    </row>
    <row r="616" spans="1:18" s="31" customFormat="1">
      <c r="A616" s="63"/>
      <c r="B616" s="64"/>
      <c r="C616" s="65"/>
      <c r="D616" s="50"/>
      <c r="E616" s="50"/>
      <c r="F616" s="50"/>
      <c r="G616" s="50"/>
      <c r="H616" s="49"/>
      <c r="I616" s="37"/>
      <c r="J616" s="49"/>
      <c r="K616" s="34"/>
      <c r="L616" s="38"/>
      <c r="M616" s="30"/>
      <c r="N616" s="30"/>
      <c r="O616" s="30"/>
      <c r="P616" s="30"/>
      <c r="Q616" s="30"/>
      <c r="R616" s="30"/>
    </row>
    <row r="617" spans="1:18" s="249" customFormat="1" ht="31.2">
      <c r="A617" s="243" t="s">
        <v>369</v>
      </c>
      <c r="B617" s="244" t="s">
        <v>695</v>
      </c>
      <c r="C617" s="243" t="s">
        <v>16</v>
      </c>
      <c r="D617" s="245"/>
      <c r="E617" s="250"/>
      <c r="F617" s="245"/>
      <c r="G617" s="245"/>
      <c r="H617" s="245"/>
      <c r="I617" s="246"/>
      <c r="J617" s="245"/>
      <c r="K617" s="247"/>
      <c r="L617" s="248"/>
      <c r="M617" s="248"/>
      <c r="N617" s="248"/>
      <c r="O617" s="248"/>
      <c r="P617" s="248"/>
      <c r="Q617" s="248"/>
      <c r="R617" s="248"/>
    </row>
    <row r="618" spans="1:18" s="31" customFormat="1">
      <c r="A618" s="71"/>
      <c r="B618" s="80" t="s">
        <v>370</v>
      </c>
      <c r="C618" s="65"/>
      <c r="D618" s="50">
        <v>42</v>
      </c>
      <c r="E618" s="50"/>
      <c r="F618" s="50"/>
      <c r="G618" s="50"/>
      <c r="H618" s="50">
        <f>ROUND(PRODUCT(D618:G618),2)</f>
        <v>42</v>
      </c>
      <c r="I618" s="231"/>
      <c r="J618" s="75"/>
      <c r="K618" s="29"/>
      <c r="L618" s="79"/>
      <c r="M618" s="79"/>
      <c r="N618" s="79"/>
      <c r="O618" s="79"/>
      <c r="P618" s="79"/>
      <c r="Q618" s="79"/>
      <c r="R618" s="79"/>
    </row>
    <row r="619" spans="1:18" s="31" customFormat="1">
      <c r="A619" s="47"/>
      <c r="B619" s="70"/>
      <c r="C619" s="65"/>
      <c r="D619" s="50"/>
      <c r="E619" s="50"/>
      <c r="F619" s="50"/>
      <c r="G619" s="50"/>
      <c r="H619" s="50"/>
      <c r="I619" s="37"/>
      <c r="J619" s="49"/>
      <c r="K619" s="29"/>
      <c r="L619" s="30"/>
      <c r="M619" s="30"/>
      <c r="N619" s="30"/>
      <c r="O619" s="30"/>
      <c r="P619" s="30"/>
      <c r="Q619" s="30"/>
      <c r="R619" s="30"/>
    </row>
    <row r="620" spans="1:18" s="31" customFormat="1">
      <c r="A620" s="47"/>
      <c r="B620" s="64" t="str">
        <f>"Total item "&amp;A617</f>
        <v>Total item 12.1.2</v>
      </c>
      <c r="C620" s="65"/>
      <c r="D620" s="50"/>
      <c r="E620" s="50"/>
      <c r="F620" s="50"/>
      <c r="G620" s="50"/>
      <c r="H620" s="245">
        <f>SUM(H618:H619)</f>
        <v>42</v>
      </c>
      <c r="I620" s="37"/>
      <c r="J620" s="49"/>
      <c r="K620" s="29"/>
      <c r="L620" s="30"/>
      <c r="M620" s="30"/>
      <c r="N620" s="30"/>
      <c r="O620" s="30"/>
      <c r="P620" s="30"/>
      <c r="Q620" s="30"/>
      <c r="R620" s="30"/>
    </row>
    <row r="621" spans="1:18" s="31" customFormat="1">
      <c r="A621" s="63"/>
      <c r="B621" s="64"/>
      <c r="C621" s="65"/>
      <c r="D621" s="50"/>
      <c r="E621" s="50"/>
      <c r="F621" s="50"/>
      <c r="G621" s="50"/>
      <c r="H621" s="49"/>
      <c r="I621" s="37"/>
      <c r="J621" s="49"/>
      <c r="K621" s="34"/>
      <c r="L621" s="38"/>
      <c r="M621" s="30"/>
      <c r="N621" s="30"/>
      <c r="O621" s="30"/>
      <c r="P621" s="30"/>
      <c r="Q621" s="30"/>
      <c r="R621" s="30"/>
    </row>
    <row r="622" spans="1:18" s="249" customFormat="1" ht="31.2">
      <c r="A622" s="243" t="s">
        <v>371</v>
      </c>
      <c r="B622" s="244" t="s">
        <v>696</v>
      </c>
      <c r="C622" s="243" t="s">
        <v>16</v>
      </c>
      <c r="D622" s="245"/>
      <c r="E622" s="250"/>
      <c r="F622" s="245"/>
      <c r="G622" s="245"/>
      <c r="H622" s="245"/>
      <c r="I622" s="251"/>
      <c r="J622" s="252"/>
      <c r="K622" s="255"/>
      <c r="L622" s="256"/>
      <c r="M622" s="254"/>
      <c r="N622" s="254"/>
      <c r="O622" s="254"/>
      <c r="P622" s="254"/>
      <c r="Q622" s="254"/>
      <c r="R622" s="254"/>
    </row>
    <row r="623" spans="1:18" s="31" customFormat="1">
      <c r="A623" s="71"/>
      <c r="B623" s="80" t="s">
        <v>372</v>
      </c>
      <c r="C623" s="65"/>
      <c r="D623" s="50">
        <v>28</v>
      </c>
      <c r="E623" s="50"/>
      <c r="F623" s="50"/>
      <c r="G623" s="50"/>
      <c r="H623" s="50">
        <f>ROUND(PRODUCT(D623:G623),2)</f>
        <v>28</v>
      </c>
      <c r="I623" s="37"/>
      <c r="J623" s="49"/>
      <c r="K623" s="34"/>
      <c r="L623" s="38"/>
      <c r="M623" s="30"/>
      <c r="N623" s="30"/>
      <c r="O623" s="30"/>
      <c r="P623" s="30"/>
      <c r="Q623" s="30"/>
      <c r="R623" s="30"/>
    </row>
    <row r="624" spans="1:18" s="31" customFormat="1">
      <c r="A624" s="47"/>
      <c r="B624" s="70"/>
      <c r="C624" s="65"/>
      <c r="D624" s="50"/>
      <c r="E624" s="50"/>
      <c r="F624" s="50"/>
      <c r="G624" s="50"/>
      <c r="H624" s="50"/>
      <c r="I624" s="37"/>
      <c r="J624" s="49"/>
      <c r="K624" s="34"/>
      <c r="L624" s="38"/>
      <c r="M624" s="30"/>
      <c r="N624" s="30"/>
      <c r="O624" s="30"/>
      <c r="P624" s="30"/>
      <c r="Q624" s="30"/>
      <c r="R624" s="30"/>
    </row>
    <row r="625" spans="1:18" s="31" customFormat="1">
      <c r="A625" s="47"/>
      <c r="B625" s="64" t="str">
        <f>"Total item "&amp;A622</f>
        <v>Total item 12.1.3</v>
      </c>
      <c r="C625" s="65"/>
      <c r="D625" s="50"/>
      <c r="E625" s="50"/>
      <c r="F625" s="50"/>
      <c r="G625" s="50"/>
      <c r="H625" s="245">
        <f>SUM(H623:H624)</f>
        <v>28</v>
      </c>
      <c r="I625" s="37"/>
      <c r="J625" s="49"/>
      <c r="K625" s="34"/>
      <c r="L625" s="38"/>
      <c r="M625" s="30"/>
      <c r="N625" s="30"/>
      <c r="O625" s="30"/>
      <c r="P625" s="30"/>
      <c r="Q625" s="30"/>
      <c r="R625" s="30"/>
    </row>
    <row r="626" spans="1:18" s="31" customFormat="1">
      <c r="A626" s="185"/>
      <c r="B626" s="187"/>
      <c r="C626" s="188"/>
      <c r="D626" s="189"/>
      <c r="E626" s="189"/>
      <c r="F626" s="189"/>
      <c r="G626" s="189"/>
      <c r="H626" s="190"/>
      <c r="I626" s="37"/>
      <c r="J626" s="49"/>
      <c r="K626" s="34"/>
      <c r="L626" s="38"/>
      <c r="M626" s="30"/>
      <c r="N626" s="30"/>
      <c r="O626" s="30"/>
      <c r="P626" s="30"/>
      <c r="Q626" s="30"/>
      <c r="R626" s="30"/>
    </row>
    <row r="627" spans="1:18" s="249" customFormat="1" ht="31.2">
      <c r="A627" s="243" t="s">
        <v>373</v>
      </c>
      <c r="B627" s="244" t="s">
        <v>697</v>
      </c>
      <c r="C627" s="243" t="s">
        <v>16</v>
      </c>
      <c r="D627" s="245"/>
      <c r="E627" s="250"/>
      <c r="F627" s="245"/>
      <c r="G627" s="245"/>
      <c r="H627" s="245"/>
      <c r="I627" s="251"/>
      <c r="J627" s="252"/>
      <c r="K627" s="255"/>
      <c r="L627" s="256"/>
      <c r="M627" s="254"/>
      <c r="N627" s="254"/>
      <c r="O627" s="254"/>
      <c r="P627" s="254"/>
      <c r="Q627" s="254"/>
      <c r="R627" s="254"/>
    </row>
    <row r="628" spans="1:18" s="31" customFormat="1">
      <c r="A628" s="71"/>
      <c r="B628" s="80" t="s">
        <v>374</v>
      </c>
      <c r="C628" s="65"/>
      <c r="D628" s="50">
        <v>30</v>
      </c>
      <c r="E628" s="50"/>
      <c r="F628" s="50"/>
      <c r="G628" s="50"/>
      <c r="H628" s="50">
        <f>ROUND(PRODUCT(D628:G628),2)</f>
        <v>30</v>
      </c>
      <c r="I628" s="37"/>
      <c r="J628" s="49"/>
      <c r="K628" s="34"/>
      <c r="L628" s="38"/>
      <c r="M628" s="30"/>
      <c r="N628" s="30"/>
      <c r="O628" s="30"/>
      <c r="P628" s="30"/>
      <c r="Q628" s="30"/>
      <c r="R628" s="30"/>
    </row>
    <row r="629" spans="1:18" s="31" customFormat="1">
      <c r="A629" s="47"/>
      <c r="B629" s="70"/>
      <c r="C629" s="65"/>
      <c r="D629" s="50"/>
      <c r="E629" s="50"/>
      <c r="F629" s="50"/>
      <c r="G629" s="50"/>
      <c r="H629" s="50"/>
      <c r="I629" s="37"/>
      <c r="J629" s="49"/>
      <c r="K629" s="34"/>
      <c r="L629" s="38"/>
      <c r="M629" s="30"/>
      <c r="N629" s="30"/>
      <c r="O629" s="30"/>
      <c r="P629" s="30"/>
      <c r="Q629" s="30"/>
      <c r="R629" s="30"/>
    </row>
    <row r="630" spans="1:18" s="31" customFormat="1">
      <c r="A630" s="47"/>
      <c r="B630" s="64" t="str">
        <f>"Total item "&amp;A627</f>
        <v>Total item 12.1.4</v>
      </c>
      <c r="C630" s="65"/>
      <c r="D630" s="50"/>
      <c r="E630" s="50"/>
      <c r="F630" s="50"/>
      <c r="G630" s="50"/>
      <c r="H630" s="245">
        <f>SUM(H628:H629)</f>
        <v>30</v>
      </c>
      <c r="I630" s="37"/>
      <c r="J630" s="49"/>
      <c r="K630" s="34"/>
      <c r="L630" s="38"/>
      <c r="M630" s="30"/>
      <c r="N630" s="30"/>
      <c r="O630" s="30"/>
      <c r="P630" s="30"/>
      <c r="Q630" s="30"/>
      <c r="R630" s="30"/>
    </row>
    <row r="631" spans="1:18" s="31" customFormat="1">
      <c r="A631" s="185"/>
      <c r="B631" s="187"/>
      <c r="C631" s="188"/>
      <c r="D631" s="189"/>
      <c r="E631" s="189"/>
      <c r="F631" s="189"/>
      <c r="G631" s="189"/>
      <c r="H631" s="190"/>
      <c r="I631" s="37"/>
      <c r="J631" s="49"/>
      <c r="K631" s="34"/>
      <c r="L631" s="38"/>
      <c r="M631" s="30"/>
      <c r="N631" s="30"/>
      <c r="O631" s="30"/>
      <c r="P631" s="30"/>
      <c r="Q631" s="30"/>
      <c r="R631" s="30"/>
    </row>
    <row r="632" spans="1:18" s="249" customFormat="1" ht="31.2">
      <c r="A632" s="243" t="s">
        <v>375</v>
      </c>
      <c r="B632" s="244" t="s">
        <v>698</v>
      </c>
      <c r="C632" s="243" t="s">
        <v>16</v>
      </c>
      <c r="D632" s="245"/>
      <c r="E632" s="250"/>
      <c r="F632" s="245"/>
      <c r="G632" s="245"/>
      <c r="H632" s="245"/>
      <c r="I632" s="251"/>
      <c r="J632" s="252"/>
      <c r="K632" s="255"/>
      <c r="L632" s="256"/>
      <c r="M632" s="254"/>
      <c r="N632" s="254"/>
      <c r="O632" s="254"/>
      <c r="P632" s="254"/>
      <c r="Q632" s="254"/>
      <c r="R632" s="254"/>
    </row>
    <row r="633" spans="1:18" s="31" customFormat="1">
      <c r="A633" s="71"/>
      <c r="B633" s="80" t="s">
        <v>376</v>
      </c>
      <c r="C633" s="65"/>
      <c r="D633" s="50">
        <v>36</v>
      </c>
      <c r="E633" s="50"/>
      <c r="F633" s="50"/>
      <c r="G633" s="50"/>
      <c r="H633" s="50">
        <f>ROUND(PRODUCT(D633:G633),2)</f>
        <v>36</v>
      </c>
      <c r="I633" s="37"/>
      <c r="J633" s="49"/>
      <c r="K633" s="34"/>
      <c r="L633" s="38"/>
      <c r="M633" s="30"/>
      <c r="N633" s="30"/>
      <c r="O633" s="30"/>
      <c r="P633" s="30"/>
      <c r="Q633" s="30"/>
      <c r="R633" s="30"/>
    </row>
    <row r="634" spans="1:18" s="31" customFormat="1">
      <c r="A634" s="47"/>
      <c r="B634" s="70"/>
      <c r="C634" s="65"/>
      <c r="D634" s="50"/>
      <c r="E634" s="50"/>
      <c r="F634" s="50"/>
      <c r="G634" s="50"/>
      <c r="H634" s="50"/>
      <c r="I634" s="37"/>
      <c r="J634" s="49"/>
      <c r="K634" s="34"/>
      <c r="L634" s="38"/>
      <c r="M634" s="30"/>
      <c r="N634" s="30"/>
      <c r="O634" s="30"/>
      <c r="P634" s="30"/>
      <c r="Q634" s="30"/>
      <c r="R634" s="30"/>
    </row>
    <row r="635" spans="1:18" s="31" customFormat="1">
      <c r="A635" s="47"/>
      <c r="B635" s="64" t="str">
        <f>"Total item "&amp;A632</f>
        <v>Total item 12.1.5</v>
      </c>
      <c r="C635" s="65"/>
      <c r="D635" s="50"/>
      <c r="E635" s="50"/>
      <c r="F635" s="50"/>
      <c r="G635" s="50"/>
      <c r="H635" s="245">
        <f>SUM(H633:H634)</f>
        <v>36</v>
      </c>
      <c r="I635" s="37"/>
      <c r="J635" s="49"/>
      <c r="K635" s="34"/>
      <c r="L635" s="38"/>
      <c r="M635" s="30"/>
      <c r="N635" s="30"/>
      <c r="O635" s="30"/>
      <c r="P635" s="30"/>
      <c r="Q635" s="30"/>
      <c r="R635" s="30"/>
    </row>
    <row r="636" spans="1:18" s="31" customFormat="1">
      <c r="A636" s="185"/>
      <c r="B636" s="187"/>
      <c r="C636" s="188"/>
      <c r="D636" s="189"/>
      <c r="E636" s="189"/>
      <c r="F636" s="189"/>
      <c r="G636" s="189"/>
      <c r="H636" s="190"/>
      <c r="I636" s="37"/>
      <c r="J636" s="49"/>
      <c r="K636" s="34"/>
      <c r="L636" s="38"/>
      <c r="M636" s="30"/>
      <c r="N636" s="30"/>
      <c r="O636" s="30"/>
      <c r="P636" s="30"/>
      <c r="Q636" s="30"/>
      <c r="R636" s="30"/>
    </row>
    <row r="637" spans="1:18" s="249" customFormat="1" ht="31.2">
      <c r="A637" s="243" t="s">
        <v>377</v>
      </c>
      <c r="B637" s="244" t="s">
        <v>699</v>
      </c>
      <c r="C637" s="243" t="s">
        <v>22</v>
      </c>
      <c r="D637" s="245"/>
      <c r="E637" s="250"/>
      <c r="F637" s="245"/>
      <c r="G637" s="245"/>
      <c r="H637" s="245"/>
      <c r="I637" s="251"/>
      <c r="J637" s="252"/>
      <c r="K637" s="255"/>
      <c r="L637" s="256"/>
      <c r="M637" s="254"/>
      <c r="N637" s="254"/>
      <c r="O637" s="254"/>
      <c r="P637" s="254"/>
      <c r="Q637" s="254"/>
      <c r="R637" s="254"/>
    </row>
    <row r="638" spans="1:18" s="31" customFormat="1">
      <c r="A638" s="71"/>
      <c r="B638" s="80" t="s">
        <v>378</v>
      </c>
      <c r="C638" s="65"/>
      <c r="D638" s="50">
        <v>15</v>
      </c>
      <c r="E638" s="50"/>
      <c r="F638" s="50"/>
      <c r="G638" s="50"/>
      <c r="H638" s="50">
        <f>ROUND(PRODUCT(D638:G638),2)</f>
        <v>15</v>
      </c>
      <c r="I638" s="37"/>
      <c r="J638" s="49"/>
      <c r="K638" s="34"/>
      <c r="L638" s="38"/>
      <c r="M638" s="30"/>
      <c r="N638" s="30"/>
      <c r="O638" s="30"/>
      <c r="P638" s="30"/>
      <c r="Q638" s="30"/>
      <c r="R638" s="30"/>
    </row>
    <row r="639" spans="1:18" s="31" customFormat="1">
      <c r="A639" s="47"/>
      <c r="B639" s="70"/>
      <c r="C639" s="65"/>
      <c r="D639" s="50"/>
      <c r="E639" s="50"/>
      <c r="F639" s="50"/>
      <c r="G639" s="50"/>
      <c r="H639" s="50"/>
      <c r="I639" s="37"/>
      <c r="J639" s="49"/>
      <c r="K639" s="34"/>
      <c r="L639" s="38"/>
      <c r="M639" s="30"/>
      <c r="N639" s="30"/>
      <c r="O639" s="30"/>
      <c r="P639" s="30"/>
      <c r="Q639" s="30"/>
      <c r="R639" s="30"/>
    </row>
    <row r="640" spans="1:18" s="31" customFormat="1">
      <c r="A640" s="47"/>
      <c r="B640" s="64" t="str">
        <f>"Total item "&amp;A637</f>
        <v>Total item 12.1.6</v>
      </c>
      <c r="C640" s="65"/>
      <c r="D640" s="50"/>
      <c r="E640" s="50"/>
      <c r="F640" s="50"/>
      <c r="G640" s="50"/>
      <c r="H640" s="245">
        <f>SUM(H638:H639)</f>
        <v>15</v>
      </c>
      <c r="I640" s="37"/>
      <c r="J640" s="49"/>
      <c r="K640" s="34"/>
      <c r="L640" s="38"/>
      <c r="M640" s="30"/>
      <c r="N640" s="30"/>
      <c r="O640" s="30"/>
      <c r="P640" s="30"/>
      <c r="Q640" s="30"/>
      <c r="R640" s="30"/>
    </row>
    <row r="641" spans="1:18" s="31" customFormat="1">
      <c r="A641" s="185"/>
      <c r="B641" s="187"/>
      <c r="C641" s="188"/>
      <c r="D641" s="189"/>
      <c r="E641" s="189"/>
      <c r="F641" s="189"/>
      <c r="G641" s="189"/>
      <c r="H641" s="190"/>
      <c r="I641" s="37"/>
      <c r="J641" s="49"/>
      <c r="K641" s="34"/>
      <c r="L641" s="38"/>
      <c r="M641" s="30"/>
      <c r="N641" s="30"/>
      <c r="O641" s="30"/>
      <c r="P641" s="30"/>
      <c r="Q641" s="30"/>
      <c r="R641" s="30"/>
    </row>
    <row r="642" spans="1:18" s="249" customFormat="1" ht="31.2">
      <c r="A642" s="243" t="s">
        <v>379</v>
      </c>
      <c r="B642" s="244" t="s">
        <v>700</v>
      </c>
      <c r="C642" s="243" t="s">
        <v>22</v>
      </c>
      <c r="D642" s="245"/>
      <c r="E642" s="250"/>
      <c r="F642" s="245"/>
      <c r="G642" s="245"/>
      <c r="H642" s="245"/>
      <c r="I642" s="251"/>
      <c r="J642" s="252"/>
      <c r="K642" s="255"/>
      <c r="L642" s="256"/>
      <c r="M642" s="254"/>
      <c r="N642" s="254"/>
      <c r="O642" s="254"/>
      <c r="P642" s="254"/>
      <c r="Q642" s="254"/>
      <c r="R642" s="254"/>
    </row>
    <row r="643" spans="1:18" s="31" customFormat="1">
      <c r="A643" s="71"/>
      <c r="B643" s="80" t="s">
        <v>380</v>
      </c>
      <c r="C643" s="65"/>
      <c r="D643" s="50">
        <v>8</v>
      </c>
      <c r="E643" s="50"/>
      <c r="F643" s="50"/>
      <c r="G643" s="50"/>
      <c r="H643" s="50">
        <f>ROUND(PRODUCT(D643:G643),2)</f>
        <v>8</v>
      </c>
      <c r="I643" s="37"/>
      <c r="J643" s="49"/>
      <c r="K643" s="34"/>
      <c r="L643" s="38"/>
      <c r="M643" s="30"/>
      <c r="N643" s="30"/>
      <c r="O643" s="30"/>
      <c r="P643" s="30"/>
      <c r="Q643" s="30"/>
      <c r="R643" s="30"/>
    </row>
    <row r="644" spans="1:18" s="31" customFormat="1">
      <c r="A644" s="47"/>
      <c r="B644" s="70"/>
      <c r="C644" s="65"/>
      <c r="D644" s="50"/>
      <c r="E644" s="50"/>
      <c r="F644" s="50"/>
      <c r="G644" s="50"/>
      <c r="H644" s="50"/>
      <c r="I644" s="37"/>
      <c r="J644" s="49"/>
      <c r="K644" s="34"/>
      <c r="L644" s="38"/>
      <c r="M644" s="30"/>
      <c r="N644" s="30"/>
      <c r="O644" s="30"/>
      <c r="P644" s="30"/>
      <c r="Q644" s="30"/>
      <c r="R644" s="30"/>
    </row>
    <row r="645" spans="1:18" s="31" customFormat="1">
      <c r="A645" s="47"/>
      <c r="B645" s="64" t="str">
        <f>"Total item "&amp;A642</f>
        <v>Total item 12.1.7</v>
      </c>
      <c r="C645" s="65"/>
      <c r="D645" s="50"/>
      <c r="E645" s="50"/>
      <c r="F645" s="50"/>
      <c r="G645" s="50"/>
      <c r="H645" s="245">
        <f>SUM(H643:H644)</f>
        <v>8</v>
      </c>
      <c r="I645" s="37"/>
      <c r="J645" s="49"/>
      <c r="K645" s="34"/>
      <c r="L645" s="38"/>
      <c r="M645" s="30"/>
      <c r="N645" s="30"/>
      <c r="O645" s="30"/>
      <c r="P645" s="30"/>
      <c r="Q645" s="30"/>
      <c r="R645" s="30"/>
    </row>
    <row r="646" spans="1:18" s="31" customFormat="1">
      <c r="A646" s="185"/>
      <c r="B646" s="187"/>
      <c r="C646" s="188"/>
      <c r="D646" s="189"/>
      <c r="E646" s="189"/>
      <c r="F646" s="189"/>
      <c r="G646" s="189"/>
      <c r="H646" s="190"/>
      <c r="I646" s="37"/>
      <c r="J646" s="49"/>
      <c r="K646" s="34"/>
      <c r="L646" s="38"/>
      <c r="M646" s="30"/>
      <c r="N646" s="30"/>
      <c r="O646" s="30"/>
      <c r="P646" s="30"/>
      <c r="Q646" s="30"/>
      <c r="R646" s="30"/>
    </row>
    <row r="647" spans="1:18" s="249" customFormat="1" ht="31.2">
      <c r="A647" s="243" t="s">
        <v>381</v>
      </c>
      <c r="B647" s="244" t="s">
        <v>701</v>
      </c>
      <c r="C647" s="243" t="s">
        <v>22</v>
      </c>
      <c r="D647" s="245"/>
      <c r="E647" s="250"/>
      <c r="F647" s="245"/>
      <c r="G647" s="245"/>
      <c r="H647" s="245"/>
      <c r="I647" s="251"/>
      <c r="J647" s="252"/>
      <c r="K647" s="255"/>
      <c r="L647" s="256"/>
      <c r="M647" s="254"/>
      <c r="N647" s="254"/>
      <c r="O647" s="254"/>
      <c r="P647" s="254"/>
      <c r="Q647" s="254"/>
      <c r="R647" s="254"/>
    </row>
    <row r="648" spans="1:18" s="31" customFormat="1">
      <c r="A648" s="71"/>
      <c r="B648" s="80" t="s">
        <v>382</v>
      </c>
      <c r="C648" s="65"/>
      <c r="D648" s="50">
        <v>6</v>
      </c>
      <c r="E648" s="50"/>
      <c r="F648" s="50"/>
      <c r="G648" s="50"/>
      <c r="H648" s="50">
        <f>ROUND(PRODUCT(D648:G648),2)</f>
        <v>6</v>
      </c>
      <c r="I648" s="37"/>
      <c r="J648" s="49"/>
      <c r="K648" s="34"/>
      <c r="L648" s="38"/>
      <c r="M648" s="30"/>
      <c r="N648" s="30"/>
      <c r="O648" s="30"/>
      <c r="P648" s="30"/>
      <c r="Q648" s="30"/>
      <c r="R648" s="30"/>
    </row>
    <row r="649" spans="1:18" s="31" customFormat="1">
      <c r="A649" s="47"/>
      <c r="B649" s="70"/>
      <c r="C649" s="65"/>
      <c r="D649" s="50"/>
      <c r="E649" s="50"/>
      <c r="F649" s="50"/>
      <c r="G649" s="50"/>
      <c r="H649" s="50"/>
      <c r="I649" s="37"/>
      <c r="J649" s="49"/>
      <c r="K649" s="34"/>
      <c r="L649" s="38"/>
      <c r="M649" s="30"/>
      <c r="N649" s="30"/>
      <c r="O649" s="30"/>
      <c r="P649" s="30"/>
      <c r="Q649" s="30"/>
      <c r="R649" s="30"/>
    </row>
    <row r="650" spans="1:18" s="31" customFormat="1">
      <c r="A650" s="47"/>
      <c r="B650" s="64" t="str">
        <f>"Total item "&amp;A647</f>
        <v>Total item 12.1.8</v>
      </c>
      <c r="C650" s="65"/>
      <c r="D650" s="50"/>
      <c r="E650" s="50"/>
      <c r="F650" s="50"/>
      <c r="G650" s="50"/>
      <c r="H650" s="245">
        <f>SUM(H648:H649)</f>
        <v>6</v>
      </c>
      <c r="I650" s="37"/>
      <c r="J650" s="49"/>
      <c r="K650" s="34"/>
      <c r="L650" s="38"/>
      <c r="M650" s="30"/>
      <c r="N650" s="30"/>
      <c r="O650" s="30"/>
      <c r="P650" s="30"/>
      <c r="Q650" s="30"/>
      <c r="R650" s="30"/>
    </row>
    <row r="651" spans="1:18" s="31" customFormat="1">
      <c r="A651" s="185"/>
      <c r="B651" s="187"/>
      <c r="C651" s="188"/>
      <c r="D651" s="189"/>
      <c r="E651" s="189"/>
      <c r="F651" s="189"/>
      <c r="G651" s="189"/>
      <c r="H651" s="190"/>
      <c r="I651" s="37"/>
      <c r="J651" s="49"/>
      <c r="K651" s="34"/>
      <c r="L651" s="38"/>
      <c r="M651" s="30"/>
      <c r="N651" s="30"/>
      <c r="O651" s="30"/>
      <c r="P651" s="30"/>
      <c r="Q651" s="30"/>
      <c r="R651" s="30"/>
    </row>
    <row r="652" spans="1:18" s="249" customFormat="1" ht="46.8">
      <c r="A652" s="243" t="s">
        <v>383</v>
      </c>
      <c r="B652" s="244" t="s">
        <v>702</v>
      </c>
      <c r="C652" s="243" t="s">
        <v>22</v>
      </c>
      <c r="D652" s="245"/>
      <c r="E652" s="250"/>
      <c r="F652" s="245"/>
      <c r="G652" s="245"/>
      <c r="H652" s="245"/>
      <c r="I652" s="251"/>
      <c r="J652" s="252"/>
      <c r="K652" s="255"/>
      <c r="L652" s="256"/>
      <c r="M652" s="254"/>
      <c r="N652" s="254"/>
      <c r="O652" s="254"/>
      <c r="P652" s="254"/>
      <c r="Q652" s="254"/>
      <c r="R652" s="254"/>
    </row>
    <row r="653" spans="1:18" s="31" customFormat="1" ht="31.2">
      <c r="A653" s="71"/>
      <c r="B653" s="80" t="s">
        <v>384</v>
      </c>
      <c r="C653" s="65"/>
      <c r="D653" s="50">
        <v>2</v>
      </c>
      <c r="E653" s="50"/>
      <c r="F653" s="50"/>
      <c r="G653" s="50"/>
      <c r="H653" s="50">
        <f>ROUND(PRODUCT(D653:G653),2)</f>
        <v>2</v>
      </c>
      <c r="I653" s="37"/>
      <c r="J653" s="49"/>
      <c r="K653" s="34"/>
      <c r="L653" s="38"/>
      <c r="M653" s="30"/>
      <c r="N653" s="30"/>
      <c r="O653" s="30"/>
      <c r="P653" s="30"/>
      <c r="Q653" s="30"/>
      <c r="R653" s="30"/>
    </row>
    <row r="654" spans="1:18" s="31" customFormat="1">
      <c r="A654" s="47"/>
      <c r="B654" s="70"/>
      <c r="C654" s="65"/>
      <c r="D654" s="50"/>
      <c r="E654" s="50"/>
      <c r="F654" s="50"/>
      <c r="G654" s="50"/>
      <c r="H654" s="50"/>
      <c r="I654" s="37"/>
      <c r="J654" s="49"/>
      <c r="K654" s="34"/>
      <c r="L654" s="38"/>
      <c r="M654" s="30"/>
      <c r="N654" s="30"/>
      <c r="O654" s="30"/>
      <c r="P654" s="30"/>
      <c r="Q654" s="30"/>
      <c r="R654" s="30"/>
    </row>
    <row r="655" spans="1:18" s="31" customFormat="1">
      <c r="A655" s="47"/>
      <c r="B655" s="64" t="str">
        <f>"Total item "&amp;A652</f>
        <v>Total item 12.1.9</v>
      </c>
      <c r="C655" s="65"/>
      <c r="D655" s="50"/>
      <c r="E655" s="50"/>
      <c r="F655" s="50"/>
      <c r="G655" s="50"/>
      <c r="H655" s="245">
        <f>SUM(H653:H654)</f>
        <v>2</v>
      </c>
      <c r="I655" s="37"/>
      <c r="J655" s="49"/>
      <c r="K655" s="34"/>
      <c r="L655" s="38"/>
      <c r="M655" s="30"/>
      <c r="N655" s="30"/>
      <c r="O655" s="30"/>
      <c r="P655" s="30"/>
      <c r="Q655" s="30"/>
      <c r="R655" s="30"/>
    </row>
    <row r="656" spans="1:18" s="31" customFormat="1">
      <c r="A656" s="185"/>
      <c r="B656" s="187"/>
      <c r="C656" s="188"/>
      <c r="D656" s="189"/>
      <c r="E656" s="189"/>
      <c r="F656" s="189"/>
      <c r="G656" s="189"/>
      <c r="H656" s="190"/>
      <c r="I656" s="37"/>
      <c r="J656" s="49"/>
      <c r="K656" s="34"/>
      <c r="L656" s="38"/>
      <c r="M656" s="30"/>
      <c r="N656" s="30"/>
      <c r="O656" s="30"/>
      <c r="P656" s="30"/>
      <c r="Q656" s="30"/>
      <c r="R656" s="30"/>
    </row>
    <row r="657" spans="1:18" s="249" customFormat="1" ht="46.8">
      <c r="A657" s="243" t="s">
        <v>385</v>
      </c>
      <c r="B657" s="244" t="s">
        <v>703</v>
      </c>
      <c r="C657" s="243" t="s">
        <v>22</v>
      </c>
      <c r="D657" s="245"/>
      <c r="E657" s="250"/>
      <c r="F657" s="245"/>
      <c r="G657" s="245"/>
      <c r="H657" s="245"/>
      <c r="I657" s="251"/>
      <c r="J657" s="252"/>
      <c r="K657" s="255"/>
      <c r="L657" s="256"/>
      <c r="M657" s="254"/>
      <c r="N657" s="254"/>
      <c r="O657" s="254"/>
      <c r="P657" s="254"/>
      <c r="Q657" s="254"/>
      <c r="R657" s="254"/>
    </row>
    <row r="658" spans="1:18" s="31" customFormat="1" ht="31.2">
      <c r="A658" s="71"/>
      <c r="B658" s="80" t="s">
        <v>386</v>
      </c>
      <c r="C658" s="65"/>
      <c r="D658" s="50">
        <v>4</v>
      </c>
      <c r="E658" s="50"/>
      <c r="F658" s="50"/>
      <c r="G658" s="50"/>
      <c r="H658" s="50">
        <f>ROUND(PRODUCT(D658:G658),2)</f>
        <v>4</v>
      </c>
      <c r="I658" s="37"/>
      <c r="J658" s="49"/>
      <c r="K658" s="34"/>
      <c r="L658" s="38"/>
      <c r="M658" s="30"/>
      <c r="N658" s="30"/>
      <c r="O658" s="30"/>
      <c r="P658" s="30"/>
      <c r="Q658" s="30"/>
      <c r="R658" s="30"/>
    </row>
    <row r="659" spans="1:18" s="31" customFormat="1">
      <c r="A659" s="47"/>
      <c r="B659" s="70"/>
      <c r="C659" s="65"/>
      <c r="D659" s="50"/>
      <c r="E659" s="50"/>
      <c r="F659" s="50"/>
      <c r="G659" s="50"/>
      <c r="H659" s="50"/>
      <c r="I659" s="37"/>
      <c r="J659" s="49"/>
      <c r="K659" s="34"/>
      <c r="L659" s="38"/>
      <c r="M659" s="30"/>
      <c r="N659" s="30"/>
      <c r="O659" s="30"/>
      <c r="P659" s="30"/>
      <c r="Q659" s="30"/>
      <c r="R659" s="30"/>
    </row>
    <row r="660" spans="1:18" s="31" customFormat="1">
      <c r="A660" s="47"/>
      <c r="B660" s="64" t="str">
        <f>"Total item "&amp;A657</f>
        <v>Total item 12.1.10</v>
      </c>
      <c r="C660" s="65"/>
      <c r="D660" s="50"/>
      <c r="E660" s="50"/>
      <c r="F660" s="50"/>
      <c r="G660" s="50"/>
      <c r="H660" s="245">
        <f>SUM(H658:H659)</f>
        <v>4</v>
      </c>
      <c r="I660" s="37"/>
      <c r="J660" s="49"/>
      <c r="K660" s="34"/>
      <c r="L660" s="38"/>
      <c r="M660" s="30"/>
      <c r="N660" s="30"/>
      <c r="O660" s="30"/>
      <c r="P660" s="30"/>
      <c r="Q660" s="30"/>
      <c r="R660" s="30"/>
    </row>
    <row r="661" spans="1:18" s="31" customFormat="1">
      <c r="A661" s="185"/>
      <c r="B661" s="187"/>
      <c r="C661" s="188"/>
      <c r="D661" s="189"/>
      <c r="E661" s="189"/>
      <c r="F661" s="189"/>
      <c r="G661" s="189"/>
      <c r="H661" s="190"/>
      <c r="I661" s="37"/>
      <c r="J661" s="49"/>
      <c r="K661" s="34"/>
      <c r="L661" s="38"/>
      <c r="M661" s="30"/>
      <c r="N661" s="30"/>
      <c r="O661" s="30"/>
      <c r="P661" s="30"/>
      <c r="Q661" s="30"/>
      <c r="R661" s="30"/>
    </row>
    <row r="662" spans="1:18" s="249" customFormat="1" ht="46.8">
      <c r="A662" s="243" t="s">
        <v>387</v>
      </c>
      <c r="B662" s="244" t="s">
        <v>704</v>
      </c>
      <c r="C662" s="243" t="s">
        <v>22</v>
      </c>
      <c r="D662" s="245"/>
      <c r="E662" s="250"/>
      <c r="F662" s="245"/>
      <c r="G662" s="245"/>
      <c r="H662" s="245"/>
      <c r="I662" s="251"/>
      <c r="J662" s="252"/>
      <c r="K662" s="255"/>
      <c r="L662" s="256"/>
      <c r="M662" s="254"/>
      <c r="N662" s="254"/>
      <c r="O662" s="254"/>
      <c r="P662" s="254"/>
      <c r="Q662" s="254"/>
      <c r="R662" s="254"/>
    </row>
    <row r="663" spans="1:18" s="31" customFormat="1" ht="31.2">
      <c r="A663" s="71"/>
      <c r="B663" s="80" t="s">
        <v>388</v>
      </c>
      <c r="C663" s="65"/>
      <c r="D663" s="50">
        <v>16</v>
      </c>
      <c r="E663" s="50"/>
      <c r="F663" s="50"/>
      <c r="G663" s="50"/>
      <c r="H663" s="50">
        <f>ROUND(PRODUCT(D663:G663),2)</f>
        <v>16</v>
      </c>
      <c r="I663" s="37"/>
      <c r="J663" s="49"/>
      <c r="K663" s="34"/>
      <c r="L663" s="38"/>
      <c r="M663" s="30"/>
      <c r="N663" s="30"/>
      <c r="O663" s="30"/>
      <c r="P663" s="30"/>
      <c r="Q663" s="30"/>
      <c r="R663" s="30"/>
    </row>
    <row r="664" spans="1:18" s="31" customFormat="1">
      <c r="A664" s="47"/>
      <c r="B664" s="70"/>
      <c r="C664" s="65"/>
      <c r="D664" s="50"/>
      <c r="E664" s="50"/>
      <c r="F664" s="50"/>
      <c r="G664" s="50"/>
      <c r="H664" s="50"/>
      <c r="I664" s="37"/>
      <c r="J664" s="49"/>
      <c r="K664" s="34"/>
      <c r="L664" s="38"/>
      <c r="M664" s="30"/>
      <c r="N664" s="30"/>
      <c r="O664" s="30"/>
      <c r="P664" s="30"/>
      <c r="Q664" s="30"/>
      <c r="R664" s="30"/>
    </row>
    <row r="665" spans="1:18" s="31" customFormat="1">
      <c r="A665" s="47"/>
      <c r="B665" s="64" t="str">
        <f>"Total item "&amp;A662</f>
        <v>Total item 12.1.11</v>
      </c>
      <c r="C665" s="65"/>
      <c r="D665" s="50"/>
      <c r="E665" s="50"/>
      <c r="F665" s="50"/>
      <c r="G665" s="50"/>
      <c r="H665" s="245">
        <f>SUM(H663:H664)</f>
        <v>16</v>
      </c>
      <c r="I665" s="37"/>
      <c r="J665" s="49"/>
      <c r="K665" s="34"/>
      <c r="L665" s="38"/>
      <c r="M665" s="30"/>
      <c r="N665" s="30"/>
      <c r="O665" s="30"/>
      <c r="P665" s="30"/>
      <c r="Q665" s="30"/>
      <c r="R665" s="30"/>
    </row>
    <row r="666" spans="1:18" s="31" customFormat="1">
      <c r="A666" s="185"/>
      <c r="B666" s="187"/>
      <c r="C666" s="188"/>
      <c r="D666" s="189"/>
      <c r="E666" s="189"/>
      <c r="F666" s="189"/>
      <c r="G666" s="189"/>
      <c r="H666" s="190"/>
      <c r="I666" s="37"/>
      <c r="J666" s="49"/>
      <c r="K666" s="34"/>
      <c r="L666" s="38"/>
      <c r="M666" s="30"/>
      <c r="N666" s="30"/>
      <c r="O666" s="30"/>
      <c r="P666" s="30"/>
      <c r="Q666" s="30"/>
      <c r="R666" s="30"/>
    </row>
    <row r="667" spans="1:18" s="249" customFormat="1" ht="31.2">
      <c r="A667" s="243" t="s">
        <v>389</v>
      </c>
      <c r="B667" s="244" t="s">
        <v>705</v>
      </c>
      <c r="C667" s="243" t="s">
        <v>22</v>
      </c>
      <c r="D667" s="245"/>
      <c r="E667" s="250"/>
      <c r="F667" s="245"/>
      <c r="G667" s="245"/>
      <c r="H667" s="245"/>
      <c r="I667" s="251"/>
      <c r="J667" s="252"/>
      <c r="K667" s="255"/>
      <c r="L667" s="256"/>
      <c r="M667" s="254"/>
      <c r="N667" s="254"/>
      <c r="O667" s="254"/>
      <c r="P667" s="254"/>
      <c r="Q667" s="254"/>
      <c r="R667" s="254"/>
    </row>
    <row r="668" spans="1:18" s="31" customFormat="1">
      <c r="A668" s="71"/>
      <c r="B668" s="80" t="s">
        <v>390</v>
      </c>
      <c r="C668" s="65"/>
      <c r="D668" s="50">
        <v>4</v>
      </c>
      <c r="E668" s="50"/>
      <c r="F668" s="50"/>
      <c r="G668" s="50"/>
      <c r="H668" s="50">
        <f>ROUND(PRODUCT(D668:G668),2)</f>
        <v>4</v>
      </c>
      <c r="I668" s="37"/>
      <c r="J668" s="49"/>
      <c r="K668" s="34"/>
      <c r="L668" s="38"/>
      <c r="M668" s="30"/>
      <c r="N668" s="30"/>
      <c r="O668" s="30"/>
      <c r="P668" s="30"/>
      <c r="Q668" s="30"/>
      <c r="R668" s="30"/>
    </row>
    <row r="669" spans="1:18" s="31" customFormat="1">
      <c r="A669" s="47"/>
      <c r="B669" s="70"/>
      <c r="C669" s="65"/>
      <c r="D669" s="50"/>
      <c r="E669" s="50"/>
      <c r="F669" s="50"/>
      <c r="G669" s="50"/>
      <c r="H669" s="50"/>
      <c r="I669" s="37"/>
      <c r="J669" s="49"/>
      <c r="K669" s="34"/>
      <c r="L669" s="38"/>
      <c r="M669" s="30"/>
      <c r="N669" s="30"/>
      <c r="O669" s="30"/>
      <c r="P669" s="30"/>
      <c r="Q669" s="30"/>
      <c r="R669" s="30"/>
    </row>
    <row r="670" spans="1:18" s="31" customFormat="1">
      <c r="A670" s="47"/>
      <c r="B670" s="64" t="str">
        <f>"Total item "&amp;A667</f>
        <v>Total item 12.1.12</v>
      </c>
      <c r="C670" s="65"/>
      <c r="D670" s="50"/>
      <c r="E670" s="50"/>
      <c r="F670" s="50"/>
      <c r="G670" s="50"/>
      <c r="H670" s="245">
        <f>SUM(H668:H669)</f>
        <v>4</v>
      </c>
      <c r="I670" s="37"/>
      <c r="J670" s="49"/>
      <c r="K670" s="34"/>
      <c r="L670" s="38"/>
      <c r="M670" s="30"/>
      <c r="N670" s="30"/>
      <c r="O670" s="30"/>
      <c r="P670" s="30"/>
      <c r="Q670" s="30"/>
      <c r="R670" s="30"/>
    </row>
    <row r="671" spans="1:18" s="31" customFormat="1">
      <c r="A671" s="185"/>
      <c r="B671" s="187"/>
      <c r="C671" s="188"/>
      <c r="D671" s="189"/>
      <c r="E671" s="189"/>
      <c r="F671" s="189"/>
      <c r="G671" s="189"/>
      <c r="H671" s="190"/>
      <c r="I671" s="37"/>
      <c r="J671" s="49"/>
      <c r="K671" s="34"/>
      <c r="L671" s="38"/>
      <c r="M671" s="30"/>
      <c r="N671" s="30"/>
      <c r="O671" s="30"/>
      <c r="P671" s="30"/>
      <c r="Q671" s="30"/>
      <c r="R671" s="30"/>
    </row>
    <row r="672" spans="1:18" s="249" customFormat="1" ht="31.2">
      <c r="A672" s="243" t="s">
        <v>391</v>
      </c>
      <c r="B672" s="244" t="s">
        <v>706</v>
      </c>
      <c r="C672" s="243" t="s">
        <v>22</v>
      </c>
      <c r="D672" s="245"/>
      <c r="E672" s="250"/>
      <c r="F672" s="245"/>
      <c r="G672" s="245"/>
      <c r="H672" s="245"/>
      <c r="I672" s="251"/>
      <c r="J672" s="252"/>
      <c r="K672" s="255"/>
      <c r="L672" s="256"/>
      <c r="M672" s="254"/>
      <c r="N672" s="254"/>
      <c r="O672" s="254"/>
      <c r="P672" s="254"/>
      <c r="Q672" s="254"/>
      <c r="R672" s="254"/>
    </row>
    <row r="673" spans="1:18" s="31" customFormat="1">
      <c r="A673" s="71"/>
      <c r="B673" s="80" t="s">
        <v>392</v>
      </c>
      <c r="C673" s="65"/>
      <c r="D673" s="50">
        <v>2</v>
      </c>
      <c r="E673" s="50"/>
      <c r="F673" s="50"/>
      <c r="G673" s="50"/>
      <c r="H673" s="50">
        <f>ROUND(PRODUCT(D673:G673),2)</f>
        <v>2</v>
      </c>
      <c r="I673" s="37"/>
      <c r="J673" s="49"/>
      <c r="K673" s="34"/>
      <c r="L673" s="38"/>
      <c r="M673" s="30"/>
      <c r="N673" s="30"/>
      <c r="O673" s="30"/>
      <c r="P673" s="30"/>
      <c r="Q673" s="30"/>
      <c r="R673" s="30"/>
    </row>
    <row r="674" spans="1:18" s="31" customFormat="1">
      <c r="A674" s="47"/>
      <c r="B674" s="70"/>
      <c r="C674" s="65"/>
      <c r="D674" s="50"/>
      <c r="E674" s="50"/>
      <c r="F674" s="50"/>
      <c r="G674" s="50"/>
      <c r="H674" s="50"/>
      <c r="I674" s="37"/>
      <c r="J674" s="49"/>
      <c r="K674" s="34"/>
      <c r="L674" s="38"/>
      <c r="M674" s="30"/>
      <c r="N674" s="30"/>
      <c r="O674" s="30"/>
      <c r="P674" s="30"/>
      <c r="Q674" s="30"/>
      <c r="R674" s="30"/>
    </row>
    <row r="675" spans="1:18" s="31" customFormat="1">
      <c r="A675" s="47"/>
      <c r="B675" s="64" t="str">
        <f>"Total item "&amp;A672</f>
        <v>Total item 12.1.13</v>
      </c>
      <c r="C675" s="65"/>
      <c r="D675" s="50"/>
      <c r="E675" s="50"/>
      <c r="F675" s="50"/>
      <c r="G675" s="50"/>
      <c r="H675" s="245">
        <f>SUM(H673:H674)</f>
        <v>2</v>
      </c>
      <c r="I675" s="37"/>
      <c r="J675" s="49"/>
      <c r="K675" s="34"/>
      <c r="L675" s="38"/>
      <c r="M675" s="30"/>
      <c r="N675" s="30"/>
      <c r="O675" s="30"/>
      <c r="P675" s="30"/>
      <c r="Q675" s="30"/>
      <c r="R675" s="30"/>
    </row>
    <row r="676" spans="1:18" s="31" customFormat="1">
      <c r="A676" s="185"/>
      <c r="B676" s="187"/>
      <c r="C676" s="188"/>
      <c r="D676" s="189"/>
      <c r="E676" s="189"/>
      <c r="F676" s="189"/>
      <c r="G676" s="189"/>
      <c r="H676" s="190"/>
      <c r="I676" s="37"/>
      <c r="J676" s="49"/>
      <c r="K676" s="34"/>
      <c r="L676" s="38"/>
      <c r="M676" s="30"/>
      <c r="N676" s="30"/>
      <c r="O676" s="30"/>
      <c r="P676" s="30"/>
      <c r="Q676" s="30"/>
      <c r="R676" s="30"/>
    </row>
    <row r="677" spans="1:18" s="249" customFormat="1" ht="46.8">
      <c r="A677" s="243" t="s">
        <v>393</v>
      </c>
      <c r="B677" s="244" t="s">
        <v>707</v>
      </c>
      <c r="C677" s="243" t="s">
        <v>22</v>
      </c>
      <c r="D677" s="245"/>
      <c r="E677" s="250"/>
      <c r="F677" s="245"/>
      <c r="G677" s="245"/>
      <c r="H677" s="245"/>
      <c r="I677" s="251"/>
      <c r="J677" s="252"/>
      <c r="K677" s="255"/>
      <c r="L677" s="256"/>
      <c r="M677" s="254"/>
      <c r="N677" s="254"/>
      <c r="O677" s="254"/>
      <c r="P677" s="254"/>
      <c r="Q677" s="254"/>
      <c r="R677" s="254"/>
    </row>
    <row r="678" spans="1:18" s="31" customFormat="1">
      <c r="A678" s="71"/>
      <c r="B678" s="80" t="s">
        <v>394</v>
      </c>
      <c r="C678" s="65"/>
      <c r="D678" s="50">
        <v>8</v>
      </c>
      <c r="E678" s="50"/>
      <c r="F678" s="50"/>
      <c r="G678" s="50"/>
      <c r="H678" s="50">
        <f>ROUND(PRODUCT(D678:G678),2)</f>
        <v>8</v>
      </c>
      <c r="I678" s="37"/>
      <c r="J678" s="49"/>
      <c r="K678" s="34"/>
      <c r="L678" s="38"/>
      <c r="M678" s="30"/>
      <c r="N678" s="30"/>
      <c r="O678" s="30"/>
      <c r="P678" s="30"/>
      <c r="Q678" s="30"/>
      <c r="R678" s="30"/>
    </row>
    <row r="679" spans="1:18" s="31" customFormat="1">
      <c r="A679" s="47"/>
      <c r="B679" s="70"/>
      <c r="C679" s="65"/>
      <c r="D679" s="50"/>
      <c r="E679" s="50"/>
      <c r="F679" s="50"/>
      <c r="G679" s="50"/>
      <c r="H679" s="50"/>
      <c r="I679" s="37"/>
      <c r="J679" s="49"/>
      <c r="K679" s="34"/>
      <c r="L679" s="38"/>
      <c r="M679" s="30"/>
      <c r="N679" s="30"/>
      <c r="O679" s="30"/>
      <c r="P679" s="30"/>
      <c r="Q679" s="30"/>
      <c r="R679" s="30"/>
    </row>
    <row r="680" spans="1:18" s="31" customFormat="1">
      <c r="A680" s="47"/>
      <c r="B680" s="64" t="str">
        <f>"Total item "&amp;A677</f>
        <v>Total item 12.1.14</v>
      </c>
      <c r="C680" s="65"/>
      <c r="D680" s="50"/>
      <c r="E680" s="50"/>
      <c r="F680" s="50"/>
      <c r="G680" s="50"/>
      <c r="H680" s="245">
        <f>SUM(H678:H679)</f>
        <v>8</v>
      </c>
      <c r="I680" s="37"/>
      <c r="J680" s="49"/>
      <c r="K680" s="34"/>
      <c r="L680" s="38"/>
      <c r="M680" s="30"/>
      <c r="N680" s="30"/>
      <c r="O680" s="30"/>
      <c r="P680" s="30"/>
      <c r="Q680" s="30"/>
      <c r="R680" s="30"/>
    </row>
    <row r="681" spans="1:18" s="31" customFormat="1">
      <c r="A681" s="185"/>
      <c r="B681" s="187"/>
      <c r="C681" s="188"/>
      <c r="D681" s="189"/>
      <c r="E681" s="189"/>
      <c r="F681" s="189"/>
      <c r="G681" s="189"/>
      <c r="H681" s="190"/>
      <c r="I681" s="37"/>
      <c r="J681" s="49"/>
      <c r="K681" s="34"/>
      <c r="L681" s="38"/>
      <c r="M681" s="30"/>
      <c r="N681" s="30"/>
      <c r="O681" s="30"/>
      <c r="P681" s="30"/>
      <c r="Q681" s="30"/>
      <c r="R681" s="30"/>
    </row>
    <row r="682" spans="1:18" s="249" customFormat="1" ht="31.2">
      <c r="A682" s="243" t="s">
        <v>395</v>
      </c>
      <c r="B682" s="244" t="s">
        <v>708</v>
      </c>
      <c r="C682" s="243" t="s">
        <v>22</v>
      </c>
      <c r="D682" s="245"/>
      <c r="E682" s="250"/>
      <c r="F682" s="245"/>
      <c r="G682" s="245"/>
      <c r="H682" s="245"/>
      <c r="I682" s="251"/>
      <c r="J682" s="252"/>
      <c r="K682" s="255"/>
      <c r="L682" s="256"/>
      <c r="M682" s="254"/>
      <c r="N682" s="254"/>
      <c r="O682" s="254"/>
      <c r="P682" s="254"/>
      <c r="Q682" s="254"/>
      <c r="R682" s="254"/>
    </row>
    <row r="683" spans="1:18" s="31" customFormat="1">
      <c r="A683" s="71"/>
      <c r="B683" s="70" t="s">
        <v>396</v>
      </c>
      <c r="C683" s="65"/>
      <c r="D683" s="50">
        <v>4</v>
      </c>
      <c r="E683" s="50"/>
      <c r="F683" s="50"/>
      <c r="G683" s="50"/>
      <c r="H683" s="50">
        <f>ROUND(PRODUCT(D683:G683),2)</f>
        <v>4</v>
      </c>
      <c r="I683" s="37"/>
      <c r="J683" s="49"/>
      <c r="K683" s="34"/>
      <c r="L683" s="38"/>
      <c r="M683" s="30"/>
      <c r="N683" s="30"/>
      <c r="O683" s="30"/>
      <c r="P683" s="30"/>
      <c r="Q683" s="30"/>
      <c r="R683" s="30"/>
    </row>
    <row r="684" spans="1:18" s="31" customFormat="1">
      <c r="A684" s="47"/>
      <c r="B684" s="70"/>
      <c r="C684" s="65"/>
      <c r="D684" s="50"/>
      <c r="E684" s="50"/>
      <c r="F684" s="50"/>
      <c r="G684" s="50"/>
      <c r="H684" s="50"/>
      <c r="I684" s="37"/>
      <c r="J684" s="49"/>
      <c r="K684" s="34"/>
      <c r="L684" s="38"/>
      <c r="M684" s="30"/>
      <c r="N684" s="30"/>
      <c r="O684" s="30"/>
      <c r="P684" s="30"/>
      <c r="Q684" s="30"/>
      <c r="R684" s="30"/>
    </row>
    <row r="685" spans="1:18" s="31" customFormat="1">
      <c r="A685" s="47"/>
      <c r="B685" s="64" t="str">
        <f>"Total item "&amp;A682</f>
        <v>Total item 12.1.15</v>
      </c>
      <c r="C685" s="65"/>
      <c r="D685" s="50"/>
      <c r="E685" s="50"/>
      <c r="F685" s="50"/>
      <c r="G685" s="50"/>
      <c r="H685" s="245">
        <f>SUM(H683:H684)</f>
        <v>4</v>
      </c>
      <c r="I685" s="37"/>
      <c r="J685" s="49"/>
      <c r="K685" s="34"/>
      <c r="L685" s="38"/>
      <c r="M685" s="30"/>
      <c r="N685" s="30"/>
      <c r="O685" s="30"/>
      <c r="P685" s="30"/>
      <c r="Q685" s="30"/>
      <c r="R685" s="30"/>
    </row>
    <row r="686" spans="1:18" s="31" customFormat="1">
      <c r="A686" s="185"/>
      <c r="B686" s="187"/>
      <c r="C686" s="188"/>
      <c r="D686" s="189"/>
      <c r="E686" s="189"/>
      <c r="F686" s="189"/>
      <c r="G686" s="189"/>
      <c r="H686" s="190"/>
      <c r="I686" s="37"/>
      <c r="J686" s="49"/>
      <c r="K686" s="34"/>
      <c r="L686" s="38"/>
      <c r="M686" s="30"/>
      <c r="N686" s="30"/>
      <c r="O686" s="30"/>
      <c r="P686" s="30"/>
      <c r="Q686" s="30"/>
      <c r="R686" s="30"/>
    </row>
    <row r="687" spans="1:18" s="249" customFormat="1" ht="46.8">
      <c r="A687" s="243" t="s">
        <v>397</v>
      </c>
      <c r="B687" s="244" t="s">
        <v>709</v>
      </c>
      <c r="C687" s="243" t="s">
        <v>22</v>
      </c>
      <c r="D687" s="245"/>
      <c r="E687" s="250"/>
      <c r="F687" s="245"/>
      <c r="G687" s="245"/>
      <c r="H687" s="245"/>
      <c r="I687" s="251"/>
      <c r="J687" s="252"/>
      <c r="K687" s="255"/>
      <c r="L687" s="256"/>
      <c r="M687" s="254"/>
      <c r="N687" s="254"/>
      <c r="O687" s="254"/>
      <c r="P687" s="254"/>
      <c r="Q687" s="254"/>
      <c r="R687" s="254"/>
    </row>
    <row r="688" spans="1:18" s="31" customFormat="1">
      <c r="A688" s="71"/>
      <c r="B688" s="80" t="s">
        <v>398</v>
      </c>
      <c r="C688" s="65"/>
      <c r="D688" s="50">
        <v>4</v>
      </c>
      <c r="E688" s="50"/>
      <c r="F688" s="50"/>
      <c r="G688" s="50"/>
      <c r="H688" s="50">
        <f>ROUND(PRODUCT(D688:G688),2)</f>
        <v>4</v>
      </c>
      <c r="I688" s="37"/>
      <c r="J688" s="49"/>
      <c r="K688" s="34"/>
      <c r="L688" s="38"/>
      <c r="M688" s="30"/>
      <c r="N688" s="30"/>
      <c r="O688" s="30"/>
      <c r="P688" s="30"/>
      <c r="Q688" s="30"/>
      <c r="R688" s="30"/>
    </row>
    <row r="689" spans="1:18" s="31" customFormat="1">
      <c r="A689" s="47"/>
      <c r="B689" s="70"/>
      <c r="C689" s="65"/>
      <c r="D689" s="50"/>
      <c r="E689" s="50"/>
      <c r="F689" s="50"/>
      <c r="G689" s="50"/>
      <c r="H689" s="50"/>
      <c r="I689" s="37"/>
      <c r="J689" s="49"/>
      <c r="K689" s="34"/>
      <c r="L689" s="38"/>
      <c r="M689" s="30"/>
      <c r="N689" s="30"/>
      <c r="O689" s="30"/>
      <c r="P689" s="30"/>
      <c r="Q689" s="30"/>
      <c r="R689" s="30"/>
    </row>
    <row r="690" spans="1:18" s="31" customFormat="1">
      <c r="A690" s="47"/>
      <c r="B690" s="64" t="str">
        <f>"Total item "&amp;A687</f>
        <v>Total item 12.1.16</v>
      </c>
      <c r="C690" s="65"/>
      <c r="D690" s="50"/>
      <c r="E690" s="50"/>
      <c r="F690" s="50"/>
      <c r="G690" s="50"/>
      <c r="H690" s="245">
        <f>SUM(H688:H689)</f>
        <v>4</v>
      </c>
      <c r="I690" s="37"/>
      <c r="J690" s="49"/>
      <c r="K690" s="34"/>
      <c r="L690" s="38"/>
      <c r="M690" s="30"/>
      <c r="N690" s="30"/>
      <c r="O690" s="30"/>
      <c r="P690" s="30"/>
      <c r="Q690" s="30"/>
      <c r="R690" s="30"/>
    </row>
    <row r="691" spans="1:18" s="31" customFormat="1">
      <c r="A691" s="185"/>
      <c r="B691" s="187"/>
      <c r="C691" s="188"/>
      <c r="D691" s="189"/>
      <c r="E691" s="189"/>
      <c r="F691" s="189"/>
      <c r="G691" s="189"/>
      <c r="H691" s="190"/>
      <c r="I691" s="37"/>
      <c r="J691" s="49"/>
      <c r="K691" s="34"/>
      <c r="L691" s="38"/>
      <c r="M691" s="30"/>
      <c r="N691" s="30"/>
      <c r="O691" s="30"/>
      <c r="P691" s="30"/>
      <c r="Q691" s="30"/>
      <c r="R691" s="30"/>
    </row>
    <row r="692" spans="1:18" s="249" customFormat="1" ht="31.2">
      <c r="A692" s="243" t="s">
        <v>399</v>
      </c>
      <c r="B692" s="244" t="s">
        <v>710</v>
      </c>
      <c r="C692" s="243" t="s">
        <v>22</v>
      </c>
      <c r="D692" s="245"/>
      <c r="E692" s="250"/>
      <c r="F692" s="245"/>
      <c r="G692" s="245"/>
      <c r="H692" s="245"/>
      <c r="I692" s="251"/>
      <c r="J692" s="252"/>
      <c r="K692" s="255"/>
      <c r="L692" s="256"/>
      <c r="M692" s="254"/>
      <c r="N692" s="254"/>
      <c r="O692" s="254"/>
      <c r="P692" s="254"/>
      <c r="Q692" s="254"/>
      <c r="R692" s="254"/>
    </row>
    <row r="693" spans="1:18" s="31" customFormat="1">
      <c r="A693" s="71"/>
      <c r="B693" s="80" t="s">
        <v>400</v>
      </c>
      <c r="C693" s="65"/>
      <c r="D693" s="50">
        <v>2</v>
      </c>
      <c r="E693" s="50"/>
      <c r="F693" s="50"/>
      <c r="G693" s="50"/>
      <c r="H693" s="50">
        <f>ROUND(PRODUCT(D693:G693),2)</f>
        <v>2</v>
      </c>
      <c r="I693" s="37"/>
      <c r="J693" s="49"/>
      <c r="K693" s="34"/>
      <c r="L693" s="38"/>
      <c r="M693" s="30"/>
      <c r="N693" s="30"/>
      <c r="O693" s="30"/>
      <c r="P693" s="30"/>
      <c r="Q693" s="30"/>
      <c r="R693" s="30"/>
    </row>
    <row r="694" spans="1:18" s="31" customFormat="1">
      <c r="A694" s="47"/>
      <c r="B694" s="70"/>
      <c r="C694" s="65"/>
      <c r="D694" s="50"/>
      <c r="E694" s="50"/>
      <c r="F694" s="50"/>
      <c r="G694" s="50"/>
      <c r="H694" s="50"/>
      <c r="I694" s="37"/>
      <c r="J694" s="49"/>
      <c r="K694" s="34"/>
      <c r="L694" s="38"/>
      <c r="M694" s="30"/>
      <c r="N694" s="30"/>
      <c r="O694" s="30"/>
      <c r="P694" s="30"/>
      <c r="Q694" s="30"/>
      <c r="R694" s="30"/>
    </row>
    <row r="695" spans="1:18" s="31" customFormat="1">
      <c r="A695" s="47"/>
      <c r="B695" s="64" t="str">
        <f>"Total item "&amp;A692</f>
        <v>Total item 12.1.17</v>
      </c>
      <c r="C695" s="65"/>
      <c r="D695" s="50"/>
      <c r="E695" s="50"/>
      <c r="F695" s="50"/>
      <c r="G695" s="50"/>
      <c r="H695" s="245">
        <f>SUM(H693:H694)</f>
        <v>2</v>
      </c>
      <c r="I695" s="37"/>
      <c r="J695" s="49"/>
      <c r="K695" s="34"/>
      <c r="L695" s="38"/>
      <c r="M695" s="30"/>
      <c r="N695" s="30"/>
      <c r="O695" s="30"/>
      <c r="P695" s="30"/>
      <c r="Q695" s="30"/>
      <c r="R695" s="30"/>
    </row>
    <row r="696" spans="1:18" s="31" customFormat="1">
      <c r="A696" s="185"/>
      <c r="B696" s="187"/>
      <c r="C696" s="188"/>
      <c r="D696" s="189"/>
      <c r="E696" s="189"/>
      <c r="F696" s="189"/>
      <c r="G696" s="189"/>
      <c r="H696" s="190"/>
      <c r="I696" s="37"/>
      <c r="J696" s="49"/>
      <c r="K696" s="34"/>
      <c r="L696" s="38"/>
      <c r="M696" s="30"/>
      <c r="N696" s="30"/>
      <c r="O696" s="30"/>
      <c r="P696" s="30"/>
      <c r="Q696" s="30"/>
      <c r="R696" s="30"/>
    </row>
    <row r="697" spans="1:18" s="249" customFormat="1" ht="31.2">
      <c r="A697" s="243" t="s">
        <v>401</v>
      </c>
      <c r="B697" s="244" t="s">
        <v>711</v>
      </c>
      <c r="C697" s="243" t="s">
        <v>22</v>
      </c>
      <c r="D697" s="245"/>
      <c r="E697" s="250"/>
      <c r="F697" s="245"/>
      <c r="G697" s="245"/>
      <c r="H697" s="245"/>
      <c r="I697" s="251"/>
      <c r="J697" s="252"/>
      <c r="K697" s="255"/>
      <c r="L697" s="256"/>
      <c r="M697" s="254"/>
      <c r="N697" s="254"/>
      <c r="O697" s="254"/>
      <c r="P697" s="254"/>
      <c r="Q697" s="254"/>
      <c r="R697" s="254"/>
    </row>
    <row r="698" spans="1:18" s="31" customFormat="1" ht="31.2">
      <c r="A698" s="71"/>
      <c r="B698" s="80" t="s">
        <v>402</v>
      </c>
      <c r="C698" s="65"/>
      <c r="D698" s="50">
        <v>2</v>
      </c>
      <c r="E698" s="50"/>
      <c r="F698" s="50"/>
      <c r="G698" s="50"/>
      <c r="H698" s="50">
        <f>ROUND(PRODUCT(D698:G698),2)</f>
        <v>2</v>
      </c>
      <c r="I698" s="37"/>
      <c r="J698" s="49"/>
      <c r="K698" s="34"/>
      <c r="L698" s="38"/>
      <c r="M698" s="30"/>
      <c r="N698" s="30"/>
      <c r="O698" s="30"/>
      <c r="P698" s="30"/>
      <c r="Q698" s="30"/>
      <c r="R698" s="30"/>
    </row>
    <row r="699" spans="1:18" s="31" customFormat="1">
      <c r="A699" s="47"/>
      <c r="B699" s="70"/>
      <c r="C699" s="65"/>
      <c r="D699" s="50"/>
      <c r="E699" s="50"/>
      <c r="F699" s="50"/>
      <c r="G699" s="50"/>
      <c r="H699" s="50"/>
      <c r="I699" s="37"/>
      <c r="J699" s="49"/>
      <c r="K699" s="34"/>
      <c r="L699" s="38"/>
      <c r="M699" s="30"/>
      <c r="N699" s="30"/>
      <c r="O699" s="30"/>
      <c r="P699" s="30"/>
      <c r="Q699" s="30"/>
      <c r="R699" s="30"/>
    </row>
    <row r="700" spans="1:18" s="31" customFormat="1">
      <c r="A700" s="47"/>
      <c r="B700" s="64" t="str">
        <f>"Total item "&amp;A697</f>
        <v>Total item 12.1.18</v>
      </c>
      <c r="C700" s="65"/>
      <c r="D700" s="50"/>
      <c r="E700" s="50"/>
      <c r="F700" s="50"/>
      <c r="G700" s="50"/>
      <c r="H700" s="245">
        <f>SUM(H698:H699)</f>
        <v>2</v>
      </c>
      <c r="I700" s="37"/>
      <c r="J700" s="49"/>
      <c r="K700" s="34"/>
      <c r="L700" s="38"/>
      <c r="M700" s="30"/>
      <c r="N700" s="30"/>
      <c r="O700" s="30"/>
      <c r="P700" s="30"/>
      <c r="Q700" s="30"/>
      <c r="R700" s="30"/>
    </row>
    <row r="701" spans="1:18" s="31" customFormat="1">
      <c r="A701" s="185"/>
      <c r="B701" s="187"/>
      <c r="C701" s="188"/>
      <c r="D701" s="189"/>
      <c r="E701" s="189"/>
      <c r="F701" s="189"/>
      <c r="G701" s="189"/>
      <c r="H701" s="190"/>
      <c r="I701" s="37"/>
      <c r="J701" s="49"/>
      <c r="K701" s="34"/>
      <c r="L701" s="38"/>
      <c r="M701" s="30"/>
      <c r="N701" s="30"/>
      <c r="O701" s="30"/>
      <c r="P701" s="30"/>
      <c r="Q701" s="30"/>
      <c r="R701" s="30"/>
    </row>
    <row r="702" spans="1:18" s="249" customFormat="1" ht="31.2">
      <c r="A702" s="243" t="s">
        <v>403</v>
      </c>
      <c r="B702" s="244" t="s">
        <v>712</v>
      </c>
      <c r="C702" s="243" t="s">
        <v>22</v>
      </c>
      <c r="D702" s="245"/>
      <c r="E702" s="250"/>
      <c r="F702" s="245"/>
      <c r="G702" s="245"/>
      <c r="H702" s="245"/>
      <c r="I702" s="251"/>
      <c r="J702" s="252"/>
      <c r="K702" s="255"/>
      <c r="L702" s="256"/>
      <c r="M702" s="254"/>
      <c r="N702" s="254"/>
      <c r="O702" s="254"/>
      <c r="P702" s="254"/>
      <c r="Q702" s="254"/>
      <c r="R702" s="254"/>
    </row>
    <row r="703" spans="1:18" s="31" customFormat="1" ht="31.2">
      <c r="A703" s="71"/>
      <c r="B703" s="80" t="s">
        <v>404</v>
      </c>
      <c r="C703" s="65"/>
      <c r="D703" s="50">
        <v>4</v>
      </c>
      <c r="E703" s="50"/>
      <c r="F703" s="50"/>
      <c r="G703" s="50"/>
      <c r="H703" s="50">
        <f>ROUND(PRODUCT(D703:G703),2)</f>
        <v>4</v>
      </c>
      <c r="I703" s="37"/>
      <c r="J703" s="49"/>
      <c r="K703" s="34"/>
      <c r="L703" s="38"/>
      <c r="M703" s="30"/>
      <c r="N703" s="30"/>
      <c r="O703" s="30"/>
      <c r="P703" s="30"/>
      <c r="Q703" s="30"/>
      <c r="R703" s="30"/>
    </row>
    <row r="704" spans="1:18" s="31" customFormat="1">
      <c r="A704" s="47"/>
      <c r="B704" s="70"/>
      <c r="C704" s="65"/>
      <c r="D704" s="50"/>
      <c r="E704" s="50"/>
      <c r="F704" s="50"/>
      <c r="G704" s="50"/>
      <c r="H704" s="50"/>
      <c r="I704" s="37"/>
      <c r="J704" s="49"/>
      <c r="K704" s="34"/>
      <c r="L704" s="38"/>
      <c r="M704" s="30"/>
      <c r="N704" s="30"/>
      <c r="O704" s="30"/>
      <c r="P704" s="30"/>
      <c r="Q704" s="30"/>
      <c r="R704" s="30"/>
    </row>
    <row r="705" spans="1:18" s="31" customFormat="1">
      <c r="A705" s="47"/>
      <c r="B705" s="64" t="str">
        <f>"Total item "&amp;A702</f>
        <v>Total item 12.1.19</v>
      </c>
      <c r="C705" s="65"/>
      <c r="D705" s="50"/>
      <c r="E705" s="50"/>
      <c r="F705" s="50"/>
      <c r="G705" s="50"/>
      <c r="H705" s="245">
        <f>SUM(H703:H704)</f>
        <v>4</v>
      </c>
      <c r="I705" s="37"/>
      <c r="J705" s="49"/>
      <c r="K705" s="34"/>
      <c r="L705" s="38"/>
      <c r="M705" s="30"/>
      <c r="N705" s="30"/>
      <c r="O705" s="30"/>
      <c r="P705" s="30"/>
      <c r="Q705" s="30"/>
      <c r="R705" s="30"/>
    </row>
    <row r="706" spans="1:18" s="31" customFormat="1">
      <c r="A706" s="185"/>
      <c r="B706" s="187"/>
      <c r="C706" s="188"/>
      <c r="D706" s="189"/>
      <c r="E706" s="189"/>
      <c r="F706" s="189"/>
      <c r="G706" s="189"/>
      <c r="H706" s="190"/>
      <c r="I706" s="37"/>
      <c r="J706" s="49"/>
      <c r="K706" s="34"/>
      <c r="L706" s="38"/>
      <c r="M706" s="30"/>
      <c r="N706" s="30"/>
      <c r="O706" s="30"/>
      <c r="P706" s="30"/>
      <c r="Q706" s="30"/>
      <c r="R706" s="30"/>
    </row>
    <row r="707" spans="1:18" s="249" customFormat="1" ht="31.2">
      <c r="A707" s="243" t="s">
        <v>405</v>
      </c>
      <c r="B707" s="244" t="s">
        <v>714</v>
      </c>
      <c r="C707" s="243" t="s">
        <v>22</v>
      </c>
      <c r="D707" s="245"/>
      <c r="E707" s="250"/>
      <c r="F707" s="245"/>
      <c r="G707" s="245"/>
      <c r="H707" s="245"/>
      <c r="I707" s="251"/>
      <c r="J707" s="252"/>
      <c r="K707" s="255"/>
      <c r="L707" s="256"/>
      <c r="M707" s="254"/>
      <c r="N707" s="254"/>
      <c r="O707" s="254"/>
      <c r="P707" s="254"/>
      <c r="Q707" s="254"/>
      <c r="R707" s="254"/>
    </row>
    <row r="708" spans="1:18" s="31" customFormat="1">
      <c r="A708" s="71"/>
      <c r="B708" s="70" t="s">
        <v>406</v>
      </c>
      <c r="C708" s="65"/>
      <c r="D708" s="50">
        <v>6</v>
      </c>
      <c r="E708" s="50"/>
      <c r="F708" s="50"/>
      <c r="G708" s="50"/>
      <c r="H708" s="50">
        <f>ROUND(PRODUCT(D708:G708),2)</f>
        <v>6</v>
      </c>
      <c r="I708" s="37"/>
      <c r="J708" s="49"/>
      <c r="K708" s="34"/>
      <c r="L708" s="38"/>
      <c r="M708" s="30"/>
      <c r="N708" s="30"/>
      <c r="O708" s="30"/>
      <c r="P708" s="30"/>
      <c r="Q708" s="30"/>
      <c r="R708" s="30"/>
    </row>
    <row r="709" spans="1:18" s="31" customFormat="1">
      <c r="A709" s="47"/>
      <c r="B709" s="70"/>
      <c r="C709" s="65"/>
      <c r="D709" s="50"/>
      <c r="E709" s="50"/>
      <c r="F709" s="50"/>
      <c r="G709" s="50"/>
      <c r="H709" s="50"/>
      <c r="I709" s="37"/>
      <c r="J709" s="49"/>
      <c r="K709" s="34"/>
      <c r="L709" s="38"/>
      <c r="M709" s="30"/>
      <c r="N709" s="30"/>
      <c r="O709" s="30"/>
      <c r="P709" s="30"/>
      <c r="Q709" s="30"/>
      <c r="R709" s="30"/>
    </row>
    <row r="710" spans="1:18" s="31" customFormat="1">
      <c r="A710" s="47"/>
      <c r="B710" s="64" t="str">
        <f>"Total item "&amp;A707</f>
        <v>Total item 12.1.20</v>
      </c>
      <c r="C710" s="65"/>
      <c r="D710" s="50"/>
      <c r="E710" s="50"/>
      <c r="F710" s="50"/>
      <c r="G710" s="50"/>
      <c r="H710" s="245">
        <f>SUM(H708:H709)</f>
        <v>6</v>
      </c>
      <c r="I710" s="37"/>
      <c r="J710" s="49"/>
      <c r="K710" s="34"/>
      <c r="L710" s="38"/>
      <c r="M710" s="30"/>
      <c r="N710" s="30"/>
      <c r="O710" s="30"/>
      <c r="P710" s="30"/>
      <c r="Q710" s="30"/>
      <c r="R710" s="30"/>
    </row>
    <row r="711" spans="1:18" s="31" customFormat="1">
      <c r="A711" s="185"/>
      <c r="B711" s="187"/>
      <c r="C711" s="188"/>
      <c r="D711" s="189"/>
      <c r="E711" s="189"/>
      <c r="F711" s="189"/>
      <c r="G711" s="189"/>
      <c r="H711" s="190"/>
      <c r="I711" s="37"/>
      <c r="J711" s="49"/>
      <c r="K711" s="34"/>
      <c r="L711" s="38"/>
      <c r="M711" s="30"/>
      <c r="N711" s="30"/>
      <c r="O711" s="30"/>
      <c r="P711" s="30"/>
      <c r="Q711" s="30"/>
      <c r="R711" s="30"/>
    </row>
    <row r="712" spans="1:18" s="249" customFormat="1" ht="31.2">
      <c r="A712" s="243" t="s">
        <v>407</v>
      </c>
      <c r="B712" s="244" t="s">
        <v>713</v>
      </c>
      <c r="C712" s="243" t="s">
        <v>22</v>
      </c>
      <c r="D712" s="245"/>
      <c r="E712" s="250"/>
      <c r="F712" s="245"/>
      <c r="G712" s="245"/>
      <c r="H712" s="245"/>
      <c r="I712" s="251"/>
      <c r="J712" s="252"/>
      <c r="K712" s="255"/>
      <c r="L712" s="256"/>
      <c r="M712" s="254"/>
      <c r="N712" s="254"/>
      <c r="O712" s="254"/>
      <c r="P712" s="254"/>
      <c r="Q712" s="254"/>
      <c r="R712" s="254"/>
    </row>
    <row r="713" spans="1:18" s="31" customFormat="1">
      <c r="A713" s="71"/>
      <c r="B713" s="70" t="s">
        <v>408</v>
      </c>
      <c r="C713" s="65"/>
      <c r="D713" s="50">
        <v>2</v>
      </c>
      <c r="E713" s="50"/>
      <c r="F713" s="50"/>
      <c r="G713" s="50"/>
      <c r="H713" s="50">
        <f>ROUND(PRODUCT(D713:G713),2)</f>
        <v>2</v>
      </c>
      <c r="I713" s="37"/>
      <c r="J713" s="49"/>
      <c r="K713" s="34"/>
      <c r="L713" s="38"/>
      <c r="M713" s="30"/>
      <c r="N713" s="30"/>
      <c r="O713" s="30"/>
      <c r="P713" s="30"/>
      <c r="Q713" s="30"/>
      <c r="R713" s="30"/>
    </row>
    <row r="714" spans="1:18" s="31" customFormat="1">
      <c r="A714" s="47"/>
      <c r="B714" s="70"/>
      <c r="C714" s="65"/>
      <c r="D714" s="50"/>
      <c r="E714" s="50"/>
      <c r="F714" s="50"/>
      <c r="G714" s="50"/>
      <c r="H714" s="50"/>
      <c r="I714" s="37"/>
      <c r="J714" s="49"/>
      <c r="K714" s="34"/>
      <c r="L714" s="38"/>
      <c r="M714" s="30"/>
      <c r="N714" s="30"/>
      <c r="O714" s="30"/>
      <c r="P714" s="30"/>
      <c r="Q714" s="30"/>
      <c r="R714" s="30"/>
    </row>
    <row r="715" spans="1:18" s="31" customFormat="1">
      <c r="A715" s="47"/>
      <c r="B715" s="64" t="str">
        <f>"Total item "&amp;A712</f>
        <v>Total item 12.1.21</v>
      </c>
      <c r="C715" s="65"/>
      <c r="D715" s="50"/>
      <c r="E715" s="50"/>
      <c r="F715" s="50"/>
      <c r="G715" s="50"/>
      <c r="H715" s="245">
        <f>SUM(H713:H714)</f>
        <v>2</v>
      </c>
      <c r="I715" s="37"/>
      <c r="J715" s="49"/>
      <c r="K715" s="34"/>
      <c r="L715" s="38"/>
      <c r="M715" s="30"/>
      <c r="N715" s="30"/>
      <c r="O715" s="30"/>
      <c r="P715" s="30"/>
      <c r="Q715" s="30"/>
      <c r="R715" s="30"/>
    </row>
    <row r="716" spans="1:18" s="31" customFormat="1">
      <c r="A716" s="185"/>
      <c r="B716" s="187"/>
      <c r="C716" s="188"/>
      <c r="D716" s="189"/>
      <c r="E716" s="189"/>
      <c r="F716" s="189"/>
      <c r="G716" s="189"/>
      <c r="H716" s="190"/>
      <c r="I716" s="37"/>
      <c r="J716" s="49"/>
      <c r="K716" s="34"/>
      <c r="L716" s="38"/>
      <c r="M716" s="30"/>
      <c r="N716" s="30"/>
      <c r="O716" s="30"/>
      <c r="P716" s="30"/>
      <c r="Q716" s="30"/>
      <c r="R716" s="30"/>
    </row>
    <row r="717" spans="1:18" s="31" customFormat="1">
      <c r="A717" s="81" t="s">
        <v>65</v>
      </c>
      <c r="B717" s="87" t="s">
        <v>409</v>
      </c>
      <c r="C717" s="82"/>
      <c r="D717" s="83"/>
      <c r="E717" s="83"/>
      <c r="F717" s="83"/>
      <c r="G717" s="83"/>
      <c r="H717" s="83"/>
      <c r="I717" s="37"/>
      <c r="J717" s="49"/>
      <c r="K717" s="34"/>
      <c r="L717" s="38"/>
      <c r="M717" s="30"/>
      <c r="N717" s="30"/>
      <c r="O717" s="30"/>
      <c r="P717" s="30"/>
      <c r="Q717" s="30"/>
      <c r="R717" s="30"/>
    </row>
    <row r="718" spans="1:18" s="31" customFormat="1">
      <c r="A718" s="185"/>
      <c r="B718" s="187"/>
      <c r="C718" s="188"/>
      <c r="D718" s="189"/>
      <c r="E718" s="189"/>
      <c r="F718" s="189"/>
      <c r="G718" s="189"/>
      <c r="H718" s="190"/>
      <c r="I718" s="37"/>
      <c r="J718" s="49"/>
      <c r="K718" s="34"/>
      <c r="L718" s="38"/>
      <c r="M718" s="30"/>
      <c r="N718" s="30"/>
      <c r="O718" s="30"/>
      <c r="P718" s="30"/>
      <c r="Q718" s="30"/>
      <c r="R718" s="30"/>
    </row>
    <row r="719" spans="1:18" s="249" customFormat="1" ht="31.2">
      <c r="A719" s="243" t="s">
        <v>410</v>
      </c>
      <c r="B719" s="244" t="s">
        <v>719</v>
      </c>
      <c r="C719" s="243" t="s">
        <v>22</v>
      </c>
      <c r="D719" s="245"/>
      <c r="E719" s="250"/>
      <c r="F719" s="245"/>
      <c r="G719" s="245"/>
      <c r="H719" s="245"/>
      <c r="I719" s="251"/>
      <c r="J719" s="252"/>
      <c r="K719" s="255"/>
      <c r="L719" s="256"/>
      <c r="M719" s="254"/>
      <c r="N719" s="254"/>
      <c r="O719" s="254"/>
      <c r="P719" s="254"/>
      <c r="Q719" s="254"/>
      <c r="R719" s="254"/>
    </row>
    <row r="720" spans="1:18" s="31" customFormat="1">
      <c r="A720" s="71"/>
      <c r="B720" s="80" t="s">
        <v>411</v>
      </c>
      <c r="C720" s="65"/>
      <c r="D720" s="50">
        <v>1</v>
      </c>
      <c r="E720" s="50"/>
      <c r="F720" s="50"/>
      <c r="G720" s="50"/>
      <c r="H720" s="50">
        <f>ROUND(PRODUCT(D720:G720),2)</f>
        <v>1</v>
      </c>
      <c r="I720" s="37"/>
      <c r="J720" s="49"/>
      <c r="K720" s="34"/>
      <c r="L720" s="38"/>
      <c r="M720" s="30"/>
      <c r="N720" s="30"/>
      <c r="O720" s="30"/>
      <c r="P720" s="30"/>
      <c r="Q720" s="30"/>
      <c r="R720" s="30"/>
    </row>
    <row r="721" spans="1:18" s="31" customFormat="1">
      <c r="A721" s="47"/>
      <c r="B721" s="70"/>
      <c r="C721" s="65"/>
      <c r="D721" s="50"/>
      <c r="E721" s="50"/>
      <c r="F721" s="50"/>
      <c r="G721" s="50"/>
      <c r="H721" s="50"/>
      <c r="I721" s="37"/>
      <c r="J721" s="49"/>
      <c r="K721" s="34"/>
      <c r="L721" s="38"/>
      <c r="M721" s="30"/>
      <c r="N721" s="30"/>
      <c r="O721" s="30"/>
      <c r="P721" s="30"/>
      <c r="Q721" s="30"/>
      <c r="R721" s="30"/>
    </row>
    <row r="722" spans="1:18" s="31" customFormat="1">
      <c r="A722" s="47"/>
      <c r="B722" s="64" t="str">
        <f>"Total item "&amp;A719</f>
        <v>Total item 12.2.1</v>
      </c>
      <c r="C722" s="65"/>
      <c r="D722" s="50"/>
      <c r="E722" s="50"/>
      <c r="F722" s="50"/>
      <c r="G722" s="50"/>
      <c r="H722" s="245">
        <f>SUM(H720:H721)</f>
        <v>1</v>
      </c>
      <c r="I722" s="37"/>
      <c r="J722" s="49"/>
      <c r="K722" s="34"/>
      <c r="L722" s="38"/>
      <c r="M722" s="30"/>
      <c r="N722" s="30"/>
      <c r="O722" s="30"/>
      <c r="P722" s="30"/>
      <c r="Q722" s="30"/>
      <c r="R722" s="30"/>
    </row>
    <row r="723" spans="1:18" s="31" customFormat="1">
      <c r="A723" s="63"/>
      <c r="B723" s="64"/>
      <c r="C723" s="65"/>
      <c r="D723" s="50"/>
      <c r="E723" s="50"/>
      <c r="F723" s="50"/>
      <c r="G723" s="50"/>
      <c r="H723" s="49"/>
      <c r="I723" s="37"/>
      <c r="J723" s="49"/>
      <c r="K723" s="34"/>
      <c r="L723" s="38"/>
      <c r="M723" s="30"/>
      <c r="N723" s="30"/>
      <c r="O723" s="30"/>
      <c r="P723" s="30"/>
      <c r="Q723" s="30"/>
      <c r="R723" s="30"/>
    </row>
    <row r="724" spans="1:18" s="249" customFormat="1" ht="31.2">
      <c r="A724" s="243" t="s">
        <v>412</v>
      </c>
      <c r="B724" s="244" t="s">
        <v>720</v>
      </c>
      <c r="C724" s="243" t="s">
        <v>22</v>
      </c>
      <c r="D724" s="245"/>
      <c r="E724" s="250"/>
      <c r="F724" s="245"/>
      <c r="G724" s="245"/>
      <c r="H724" s="245"/>
      <c r="I724" s="251"/>
      <c r="J724" s="252"/>
      <c r="K724" s="255"/>
      <c r="L724" s="256"/>
      <c r="M724" s="254"/>
      <c r="N724" s="254"/>
      <c r="O724" s="254"/>
      <c r="P724" s="254"/>
      <c r="Q724" s="254"/>
      <c r="R724" s="254"/>
    </row>
    <row r="725" spans="1:18" s="31" customFormat="1">
      <c r="A725" s="71"/>
      <c r="B725" s="80" t="s">
        <v>413</v>
      </c>
      <c r="C725" s="65"/>
      <c r="D725" s="50">
        <v>2</v>
      </c>
      <c r="E725" s="50"/>
      <c r="F725" s="50"/>
      <c r="G725" s="50"/>
      <c r="H725" s="50">
        <f>ROUND(PRODUCT(D725:G725),2)</f>
        <v>2</v>
      </c>
      <c r="I725" s="37"/>
      <c r="J725" s="49"/>
      <c r="K725" s="34"/>
      <c r="L725" s="38"/>
      <c r="M725" s="30"/>
      <c r="N725" s="30"/>
      <c r="O725" s="30"/>
      <c r="P725" s="30"/>
      <c r="Q725" s="30"/>
      <c r="R725" s="30"/>
    </row>
    <row r="726" spans="1:18" s="31" customFormat="1">
      <c r="A726" s="47"/>
      <c r="B726" s="70"/>
      <c r="C726" s="65"/>
      <c r="D726" s="50"/>
      <c r="E726" s="50"/>
      <c r="F726" s="50"/>
      <c r="G726" s="50"/>
      <c r="H726" s="50"/>
      <c r="I726" s="37"/>
      <c r="J726" s="49"/>
      <c r="K726" s="34"/>
      <c r="L726" s="38"/>
      <c r="M726" s="30"/>
      <c r="N726" s="30"/>
      <c r="O726" s="30"/>
      <c r="P726" s="30"/>
      <c r="Q726" s="30"/>
      <c r="R726" s="30"/>
    </row>
    <row r="727" spans="1:18" s="31" customFormat="1">
      <c r="A727" s="47"/>
      <c r="B727" s="64" t="str">
        <f>"Total item "&amp;A724</f>
        <v>Total item 12.2.2</v>
      </c>
      <c r="C727" s="65"/>
      <c r="D727" s="50"/>
      <c r="E727" s="50"/>
      <c r="F727" s="50"/>
      <c r="G727" s="50"/>
      <c r="H727" s="245">
        <f>SUM(H725:H726)</f>
        <v>2</v>
      </c>
      <c r="I727" s="37"/>
      <c r="J727" s="49"/>
      <c r="K727" s="34"/>
      <c r="L727" s="38"/>
      <c r="M727" s="30"/>
      <c r="N727" s="30"/>
      <c r="O727" s="30"/>
      <c r="P727" s="30"/>
      <c r="Q727" s="30"/>
      <c r="R727" s="30"/>
    </row>
    <row r="728" spans="1:18" s="31" customFormat="1">
      <c r="A728" s="63"/>
      <c r="B728" s="64"/>
      <c r="C728" s="65"/>
      <c r="D728" s="50"/>
      <c r="E728" s="50"/>
      <c r="F728" s="50"/>
      <c r="G728" s="50"/>
      <c r="H728" s="49"/>
      <c r="I728" s="37"/>
      <c r="J728" s="49"/>
      <c r="K728" s="34"/>
      <c r="L728" s="38"/>
      <c r="M728" s="30"/>
      <c r="N728" s="30"/>
      <c r="O728" s="30"/>
      <c r="P728" s="30"/>
      <c r="Q728" s="30"/>
      <c r="R728" s="30"/>
    </row>
    <row r="729" spans="1:18" s="249" customFormat="1" ht="46.8">
      <c r="A729" s="243" t="s">
        <v>414</v>
      </c>
      <c r="B729" s="244" t="s">
        <v>716</v>
      </c>
      <c r="C729" s="243" t="s">
        <v>22</v>
      </c>
      <c r="D729" s="245"/>
      <c r="E729" s="250"/>
      <c r="F729" s="245"/>
      <c r="G729" s="245"/>
      <c r="H729" s="245"/>
      <c r="I729" s="251"/>
      <c r="J729" s="252"/>
      <c r="K729" s="255"/>
      <c r="L729" s="256"/>
      <c r="M729" s="254"/>
      <c r="N729" s="254"/>
      <c r="O729" s="254"/>
      <c r="P729" s="254"/>
      <c r="Q729" s="254"/>
      <c r="R729" s="254"/>
    </row>
    <row r="730" spans="1:18" s="31" customFormat="1">
      <c r="A730" s="71"/>
      <c r="B730" s="80" t="s">
        <v>415</v>
      </c>
      <c r="C730" s="65"/>
      <c r="D730" s="50">
        <v>2</v>
      </c>
      <c r="E730" s="50"/>
      <c r="F730" s="50"/>
      <c r="G730" s="50"/>
      <c r="H730" s="50">
        <f>ROUND(PRODUCT(D730:G730),2)</f>
        <v>2</v>
      </c>
      <c r="I730" s="37"/>
      <c r="J730" s="49"/>
      <c r="K730" s="34"/>
      <c r="L730" s="38"/>
      <c r="M730" s="30"/>
      <c r="N730" s="30"/>
      <c r="O730" s="30"/>
      <c r="P730" s="30"/>
      <c r="Q730" s="30"/>
      <c r="R730" s="30"/>
    </row>
    <row r="731" spans="1:18" s="31" customFormat="1">
      <c r="A731" s="47"/>
      <c r="B731" s="70"/>
      <c r="C731" s="65"/>
      <c r="D731" s="50"/>
      <c r="E731" s="50"/>
      <c r="F731" s="50"/>
      <c r="G731" s="50"/>
      <c r="H731" s="50"/>
      <c r="I731" s="37"/>
      <c r="J731" s="49"/>
      <c r="K731" s="34"/>
      <c r="L731" s="38"/>
      <c r="M731" s="30"/>
      <c r="N731" s="30"/>
      <c r="O731" s="30"/>
      <c r="P731" s="30"/>
      <c r="Q731" s="30"/>
      <c r="R731" s="30"/>
    </row>
    <row r="732" spans="1:18" s="31" customFormat="1">
      <c r="A732" s="47"/>
      <c r="B732" s="64" t="str">
        <f>"Total item "&amp;A729</f>
        <v>Total item 12.2.3</v>
      </c>
      <c r="C732" s="65"/>
      <c r="D732" s="50"/>
      <c r="E732" s="50"/>
      <c r="F732" s="50"/>
      <c r="G732" s="50"/>
      <c r="H732" s="245">
        <f>SUM(H730:H731)</f>
        <v>2</v>
      </c>
      <c r="I732" s="37"/>
      <c r="J732" s="49"/>
      <c r="K732" s="34"/>
      <c r="L732" s="38"/>
      <c r="M732" s="30"/>
      <c r="N732" s="30"/>
      <c r="O732" s="30"/>
      <c r="P732" s="30"/>
      <c r="Q732" s="30"/>
      <c r="R732" s="30"/>
    </row>
    <row r="733" spans="1:18" s="31" customFormat="1">
      <c r="A733" s="185"/>
      <c r="B733" s="187"/>
      <c r="C733" s="188"/>
      <c r="D733" s="189"/>
      <c r="E733" s="189"/>
      <c r="F733" s="189"/>
      <c r="G733" s="189"/>
      <c r="H733" s="190"/>
      <c r="I733" s="37"/>
      <c r="J733" s="49"/>
      <c r="K733" s="34"/>
      <c r="L733" s="38"/>
      <c r="M733" s="30"/>
      <c r="N733" s="30"/>
      <c r="O733" s="30"/>
      <c r="P733" s="30"/>
      <c r="Q733" s="30"/>
      <c r="R733" s="30"/>
    </row>
    <row r="734" spans="1:18" s="249" customFormat="1" ht="46.8">
      <c r="A734" s="243" t="s">
        <v>416</v>
      </c>
      <c r="B734" s="244" t="s">
        <v>717</v>
      </c>
      <c r="C734" s="243" t="s">
        <v>22</v>
      </c>
      <c r="D734" s="245"/>
      <c r="E734" s="250"/>
      <c r="F734" s="245"/>
      <c r="G734" s="245"/>
      <c r="H734" s="245"/>
      <c r="I734" s="251"/>
      <c r="J734" s="252"/>
      <c r="K734" s="255"/>
      <c r="L734" s="256"/>
      <c r="M734" s="254"/>
      <c r="N734" s="254"/>
      <c r="O734" s="254"/>
      <c r="P734" s="254"/>
      <c r="Q734" s="254"/>
      <c r="R734" s="254"/>
    </row>
    <row r="735" spans="1:18" s="31" customFormat="1">
      <c r="A735" s="71"/>
      <c r="B735" s="80" t="s">
        <v>417</v>
      </c>
      <c r="C735" s="65"/>
      <c r="D735" s="50">
        <v>2</v>
      </c>
      <c r="E735" s="50"/>
      <c r="F735" s="50"/>
      <c r="G735" s="50"/>
      <c r="H735" s="50">
        <f>ROUND(PRODUCT(D735:G735),2)</f>
        <v>2</v>
      </c>
      <c r="I735" s="37"/>
      <c r="J735" s="49"/>
      <c r="K735" s="34"/>
      <c r="L735" s="38"/>
      <c r="M735" s="30"/>
      <c r="N735" s="30"/>
      <c r="O735" s="30"/>
      <c r="P735" s="30"/>
      <c r="Q735" s="30"/>
      <c r="R735" s="30"/>
    </row>
    <row r="736" spans="1:18" s="31" customFormat="1">
      <c r="A736" s="47"/>
      <c r="B736" s="70"/>
      <c r="C736" s="65"/>
      <c r="D736" s="50"/>
      <c r="E736" s="50"/>
      <c r="F736" s="50"/>
      <c r="G736" s="50"/>
      <c r="H736" s="50"/>
      <c r="I736" s="37"/>
      <c r="J736" s="49"/>
      <c r="K736" s="34"/>
      <c r="L736" s="38"/>
      <c r="M736" s="30"/>
      <c r="N736" s="30"/>
      <c r="O736" s="30"/>
      <c r="P736" s="30"/>
      <c r="Q736" s="30"/>
      <c r="R736" s="30"/>
    </row>
    <row r="737" spans="1:18" s="31" customFormat="1">
      <c r="A737" s="47"/>
      <c r="B737" s="64" t="str">
        <f>"Total item "&amp;A734</f>
        <v>Total item 12.2.4</v>
      </c>
      <c r="C737" s="65"/>
      <c r="D737" s="50"/>
      <c r="E737" s="50"/>
      <c r="F737" s="50"/>
      <c r="G737" s="50"/>
      <c r="H737" s="245">
        <f>SUM(H735:H736)</f>
        <v>2</v>
      </c>
      <c r="I737" s="37"/>
      <c r="J737" s="49"/>
      <c r="K737" s="34"/>
      <c r="L737" s="38"/>
      <c r="M737" s="30"/>
      <c r="N737" s="30"/>
      <c r="O737" s="30"/>
      <c r="P737" s="30"/>
      <c r="Q737" s="30"/>
      <c r="R737" s="30"/>
    </row>
    <row r="738" spans="1:18" s="31" customFormat="1">
      <c r="A738" s="185"/>
      <c r="B738" s="187"/>
      <c r="C738" s="188"/>
      <c r="D738" s="189"/>
      <c r="E738" s="189"/>
      <c r="F738" s="189"/>
      <c r="G738" s="189"/>
      <c r="H738" s="190"/>
      <c r="I738" s="37"/>
      <c r="J738" s="49"/>
      <c r="K738" s="34"/>
      <c r="L738" s="38"/>
      <c r="M738" s="30"/>
      <c r="N738" s="30"/>
      <c r="O738" s="30"/>
      <c r="P738" s="30"/>
      <c r="Q738" s="30"/>
      <c r="R738" s="30"/>
    </row>
    <row r="739" spans="1:18" s="249" customFormat="1" ht="31.2">
      <c r="A739" s="243" t="s">
        <v>418</v>
      </c>
      <c r="B739" s="244" t="s">
        <v>718</v>
      </c>
      <c r="C739" s="243" t="s">
        <v>22</v>
      </c>
      <c r="D739" s="245"/>
      <c r="E739" s="250"/>
      <c r="F739" s="245"/>
      <c r="G739" s="245"/>
      <c r="H739" s="245"/>
      <c r="I739" s="251"/>
      <c r="J739" s="252"/>
      <c r="K739" s="255"/>
      <c r="L739" s="256"/>
      <c r="M739" s="254"/>
      <c r="N739" s="254"/>
      <c r="O739" s="254"/>
      <c r="P739" s="254"/>
      <c r="Q739" s="254"/>
      <c r="R739" s="254"/>
    </row>
    <row r="740" spans="1:18" s="31" customFormat="1">
      <c r="A740" s="71"/>
      <c r="B740" s="80" t="s">
        <v>419</v>
      </c>
      <c r="C740" s="65"/>
      <c r="D740" s="50">
        <v>2</v>
      </c>
      <c r="E740" s="50"/>
      <c r="F740" s="50"/>
      <c r="G740" s="50"/>
      <c r="H740" s="50">
        <f>ROUND(PRODUCT(D740:G740),2)</f>
        <v>2</v>
      </c>
      <c r="I740" s="37"/>
      <c r="J740" s="49"/>
      <c r="K740" s="34"/>
      <c r="L740" s="38"/>
      <c r="M740" s="30"/>
      <c r="N740" s="30"/>
      <c r="O740" s="30"/>
      <c r="P740" s="30"/>
      <c r="Q740" s="30"/>
      <c r="R740" s="30"/>
    </row>
    <row r="741" spans="1:18" s="31" customFormat="1">
      <c r="A741" s="47"/>
      <c r="B741" s="70"/>
      <c r="C741" s="65"/>
      <c r="D741" s="50"/>
      <c r="E741" s="50"/>
      <c r="F741" s="50"/>
      <c r="G741" s="50"/>
      <c r="H741" s="50"/>
      <c r="I741" s="37"/>
      <c r="J741" s="49"/>
      <c r="K741" s="34"/>
      <c r="L741" s="38"/>
      <c r="M741" s="30"/>
      <c r="N741" s="30"/>
      <c r="O741" s="30"/>
      <c r="P741" s="30"/>
      <c r="Q741" s="30"/>
      <c r="R741" s="30"/>
    </row>
    <row r="742" spans="1:18" s="31" customFormat="1">
      <c r="A742" s="47"/>
      <c r="B742" s="64" t="str">
        <f>"Total item "&amp;A739</f>
        <v>Total item 12.2.5</v>
      </c>
      <c r="C742" s="65"/>
      <c r="D742" s="50"/>
      <c r="E742" s="50"/>
      <c r="F742" s="50"/>
      <c r="G742" s="50"/>
      <c r="H742" s="245">
        <f>SUM(H740:H741)</f>
        <v>2</v>
      </c>
      <c r="I742" s="37"/>
      <c r="J742" s="49"/>
      <c r="K742" s="34"/>
      <c r="L742" s="38"/>
      <c r="M742" s="30"/>
      <c r="N742" s="30"/>
      <c r="O742" s="30"/>
      <c r="P742" s="30"/>
      <c r="Q742" s="30"/>
      <c r="R742" s="30"/>
    </row>
    <row r="743" spans="1:18" s="31" customFormat="1">
      <c r="A743" s="185"/>
      <c r="B743" s="187"/>
      <c r="C743" s="188"/>
      <c r="D743" s="189"/>
      <c r="E743" s="189"/>
      <c r="F743" s="189"/>
      <c r="G743" s="189"/>
      <c r="H743" s="190"/>
      <c r="I743" s="37"/>
      <c r="J743" s="49"/>
      <c r="K743" s="34"/>
      <c r="L743" s="38"/>
      <c r="M743" s="30"/>
      <c r="N743" s="30"/>
      <c r="O743" s="30"/>
      <c r="P743" s="30"/>
      <c r="Q743" s="30"/>
      <c r="R743" s="30"/>
    </row>
    <row r="744" spans="1:18" s="249" customFormat="1" ht="46.8">
      <c r="A744" s="243" t="s">
        <v>420</v>
      </c>
      <c r="B744" s="244" t="s">
        <v>715</v>
      </c>
      <c r="C744" s="243" t="s">
        <v>22</v>
      </c>
      <c r="D744" s="245"/>
      <c r="E744" s="250"/>
      <c r="F744" s="245"/>
      <c r="G744" s="245"/>
      <c r="H744" s="245"/>
      <c r="I744" s="251"/>
      <c r="J744" s="252"/>
      <c r="K744" s="255"/>
      <c r="L744" s="256"/>
      <c r="M744" s="254"/>
      <c r="N744" s="254"/>
      <c r="O744" s="254"/>
      <c r="P744" s="254"/>
      <c r="Q744" s="254"/>
      <c r="R744" s="254"/>
    </row>
    <row r="745" spans="1:18" s="31" customFormat="1">
      <c r="A745" s="71"/>
      <c r="B745" s="80" t="s">
        <v>421</v>
      </c>
      <c r="C745" s="65"/>
      <c r="D745" s="50">
        <v>2</v>
      </c>
      <c r="E745" s="50"/>
      <c r="F745" s="50"/>
      <c r="G745" s="50"/>
      <c r="H745" s="50">
        <f>ROUND(PRODUCT(D745:G745),2)</f>
        <v>2</v>
      </c>
      <c r="I745" s="37"/>
      <c r="J745" s="49"/>
      <c r="K745" s="34"/>
      <c r="L745" s="38"/>
      <c r="M745" s="30"/>
      <c r="N745" s="30"/>
      <c r="O745" s="30"/>
      <c r="P745" s="30"/>
      <c r="Q745" s="30"/>
      <c r="R745" s="30"/>
    </row>
    <row r="746" spans="1:18" s="31" customFormat="1">
      <c r="A746" s="47"/>
      <c r="B746" s="70"/>
      <c r="C746" s="65"/>
      <c r="D746" s="50"/>
      <c r="E746" s="50"/>
      <c r="F746" s="50"/>
      <c r="G746" s="50"/>
      <c r="H746" s="50"/>
      <c r="I746" s="37"/>
      <c r="J746" s="49"/>
      <c r="K746" s="34"/>
      <c r="L746" s="38"/>
      <c r="M746" s="30"/>
      <c r="N746" s="30"/>
      <c r="O746" s="30"/>
      <c r="P746" s="30"/>
      <c r="Q746" s="30"/>
      <c r="R746" s="30"/>
    </row>
    <row r="747" spans="1:18" s="31" customFormat="1">
      <c r="A747" s="47"/>
      <c r="B747" s="64" t="str">
        <f>"Total item "&amp;A744</f>
        <v>Total item 12.2.6</v>
      </c>
      <c r="C747" s="65"/>
      <c r="D747" s="50"/>
      <c r="E747" s="50"/>
      <c r="F747" s="50"/>
      <c r="G747" s="50"/>
      <c r="H747" s="245">
        <f>SUM(H745:H746)</f>
        <v>2</v>
      </c>
      <c r="I747" s="37"/>
      <c r="J747" s="49"/>
      <c r="K747" s="34"/>
      <c r="L747" s="38"/>
      <c r="M747" s="30"/>
      <c r="N747" s="30"/>
      <c r="O747" s="30"/>
      <c r="P747" s="30"/>
      <c r="Q747" s="30"/>
      <c r="R747" s="30"/>
    </row>
    <row r="748" spans="1:18" s="31" customFormat="1">
      <c r="A748" s="185"/>
      <c r="B748" s="187"/>
      <c r="C748" s="188"/>
      <c r="D748" s="189"/>
      <c r="E748" s="189"/>
      <c r="F748" s="189"/>
      <c r="G748" s="189"/>
      <c r="H748" s="190"/>
      <c r="I748" s="37"/>
      <c r="J748" s="49"/>
      <c r="K748" s="34"/>
      <c r="L748" s="38"/>
      <c r="M748" s="30"/>
      <c r="N748" s="30"/>
      <c r="O748" s="30"/>
      <c r="P748" s="30"/>
      <c r="Q748" s="30"/>
      <c r="R748" s="30"/>
    </row>
    <row r="749" spans="1:18" s="249" customFormat="1" ht="46.8">
      <c r="A749" s="243" t="s">
        <v>422</v>
      </c>
      <c r="B749" s="244" t="s">
        <v>721</v>
      </c>
      <c r="C749" s="243" t="s">
        <v>22</v>
      </c>
      <c r="D749" s="245"/>
      <c r="E749" s="250"/>
      <c r="F749" s="245"/>
      <c r="G749" s="245"/>
      <c r="H749" s="245"/>
      <c r="I749" s="251"/>
      <c r="J749" s="252"/>
      <c r="K749" s="255"/>
      <c r="L749" s="256"/>
      <c r="M749" s="254"/>
      <c r="N749" s="254"/>
      <c r="O749" s="254"/>
      <c r="P749" s="254"/>
      <c r="Q749" s="254"/>
      <c r="R749" s="254"/>
    </row>
    <row r="750" spans="1:18" s="31" customFormat="1">
      <c r="A750" s="71"/>
      <c r="B750" s="80" t="s">
        <v>423</v>
      </c>
      <c r="C750" s="65"/>
      <c r="D750" s="50">
        <v>8</v>
      </c>
      <c r="E750" s="50"/>
      <c r="F750" s="50"/>
      <c r="G750" s="50"/>
      <c r="H750" s="50">
        <f>ROUND(PRODUCT(D750:G750),2)</f>
        <v>8</v>
      </c>
      <c r="I750" s="37"/>
      <c r="J750" s="49"/>
      <c r="K750" s="34"/>
      <c r="L750" s="38"/>
      <c r="M750" s="30"/>
      <c r="N750" s="30"/>
      <c r="O750" s="30"/>
      <c r="P750" s="30"/>
      <c r="Q750" s="30"/>
      <c r="R750" s="30"/>
    </row>
    <row r="751" spans="1:18" s="31" customFormat="1">
      <c r="A751" s="47"/>
      <c r="B751" s="70"/>
      <c r="C751" s="65"/>
      <c r="D751" s="50"/>
      <c r="E751" s="50"/>
      <c r="F751" s="50"/>
      <c r="G751" s="50"/>
      <c r="H751" s="50"/>
      <c r="I751" s="37"/>
      <c r="J751" s="49"/>
      <c r="K751" s="34"/>
      <c r="L751" s="38"/>
      <c r="M751" s="30"/>
      <c r="N751" s="30"/>
      <c r="O751" s="30"/>
      <c r="P751" s="30"/>
      <c r="Q751" s="30"/>
      <c r="R751" s="30"/>
    </row>
    <row r="752" spans="1:18" s="31" customFormat="1">
      <c r="A752" s="47"/>
      <c r="B752" s="64" t="str">
        <f>"Total item "&amp;A749</f>
        <v>Total item 12.2.7</v>
      </c>
      <c r="C752" s="65"/>
      <c r="D752" s="50"/>
      <c r="E752" s="50"/>
      <c r="F752" s="50"/>
      <c r="G752" s="50"/>
      <c r="H752" s="245">
        <f>SUM(H750:H751)</f>
        <v>8</v>
      </c>
      <c r="I752" s="37"/>
      <c r="J752" s="49"/>
      <c r="K752" s="34"/>
      <c r="L752" s="38"/>
      <c r="M752" s="30"/>
      <c r="N752" s="30"/>
      <c r="O752" s="30"/>
      <c r="P752" s="30"/>
      <c r="Q752" s="30"/>
      <c r="R752" s="30"/>
    </row>
    <row r="753" spans="1:18" s="31" customFormat="1">
      <c r="A753" s="185"/>
      <c r="B753" s="187"/>
      <c r="C753" s="188"/>
      <c r="D753" s="189"/>
      <c r="E753" s="189"/>
      <c r="F753" s="189"/>
      <c r="G753" s="189"/>
      <c r="H753" s="190"/>
      <c r="I753" s="37"/>
      <c r="J753" s="49"/>
      <c r="K753" s="34"/>
      <c r="L753" s="38"/>
      <c r="M753" s="30"/>
      <c r="N753" s="30"/>
      <c r="O753" s="30"/>
      <c r="P753" s="30"/>
      <c r="Q753" s="30"/>
      <c r="R753" s="30"/>
    </row>
    <row r="754" spans="1:18" s="249" customFormat="1" ht="46.8">
      <c r="A754" s="243" t="s">
        <v>424</v>
      </c>
      <c r="B754" s="244" t="s">
        <v>722</v>
      </c>
      <c r="C754" s="243" t="s">
        <v>22</v>
      </c>
      <c r="D754" s="245"/>
      <c r="E754" s="250"/>
      <c r="F754" s="245"/>
      <c r="G754" s="245"/>
      <c r="H754" s="245"/>
      <c r="I754" s="251"/>
      <c r="J754" s="252"/>
      <c r="K754" s="255"/>
      <c r="L754" s="256"/>
      <c r="M754" s="254"/>
      <c r="N754" s="254"/>
      <c r="O754" s="254"/>
      <c r="P754" s="254"/>
      <c r="Q754" s="254"/>
      <c r="R754" s="254"/>
    </row>
    <row r="755" spans="1:18" s="31" customFormat="1" ht="31.2">
      <c r="A755" s="71"/>
      <c r="B755" s="80" t="s">
        <v>425</v>
      </c>
      <c r="C755" s="65"/>
      <c r="D755" s="50">
        <v>12</v>
      </c>
      <c r="E755" s="50"/>
      <c r="F755" s="50"/>
      <c r="G755" s="50"/>
      <c r="H755" s="50">
        <f>ROUND(PRODUCT(D755:G755),2)</f>
        <v>12</v>
      </c>
      <c r="I755" s="37"/>
      <c r="J755" s="49"/>
      <c r="K755" s="34"/>
      <c r="L755" s="38"/>
      <c r="M755" s="30"/>
      <c r="N755" s="30"/>
      <c r="O755" s="30"/>
      <c r="P755" s="30"/>
      <c r="Q755" s="30"/>
      <c r="R755" s="30"/>
    </row>
    <row r="756" spans="1:18" s="31" customFormat="1">
      <c r="A756" s="47"/>
      <c r="B756" s="70"/>
      <c r="C756" s="65"/>
      <c r="D756" s="50"/>
      <c r="E756" s="50"/>
      <c r="F756" s="50"/>
      <c r="G756" s="50"/>
      <c r="H756" s="50"/>
      <c r="I756" s="37"/>
      <c r="J756" s="49"/>
      <c r="K756" s="34"/>
      <c r="L756" s="38"/>
      <c r="M756" s="30"/>
      <c r="N756" s="30"/>
      <c r="O756" s="30"/>
      <c r="P756" s="30"/>
      <c r="Q756" s="30"/>
      <c r="R756" s="30"/>
    </row>
    <row r="757" spans="1:18" s="31" customFormat="1">
      <c r="A757" s="47"/>
      <c r="B757" s="64" t="str">
        <f>"Total item "&amp;A754</f>
        <v>Total item 12.2.8</v>
      </c>
      <c r="C757" s="65"/>
      <c r="D757" s="50"/>
      <c r="E757" s="50"/>
      <c r="F757" s="50"/>
      <c r="G757" s="50"/>
      <c r="H757" s="245">
        <f>SUM(H755:H756)</f>
        <v>12</v>
      </c>
      <c r="I757" s="37"/>
      <c r="J757" s="49"/>
      <c r="K757" s="34"/>
      <c r="L757" s="38"/>
      <c r="M757" s="30"/>
      <c r="N757" s="30"/>
      <c r="O757" s="30"/>
      <c r="P757" s="30"/>
      <c r="Q757" s="30"/>
      <c r="R757" s="30"/>
    </row>
    <row r="758" spans="1:18" s="31" customFormat="1">
      <c r="A758" s="185"/>
      <c r="B758" s="187"/>
      <c r="C758" s="188"/>
      <c r="D758" s="189"/>
      <c r="E758" s="189"/>
      <c r="F758" s="189"/>
      <c r="G758" s="189"/>
      <c r="H758" s="190"/>
      <c r="I758" s="37"/>
      <c r="J758" s="49"/>
      <c r="K758" s="34"/>
      <c r="L758" s="38"/>
      <c r="M758" s="30"/>
      <c r="N758" s="30"/>
      <c r="O758" s="30"/>
      <c r="P758" s="30"/>
      <c r="Q758" s="30"/>
      <c r="R758" s="30"/>
    </row>
    <row r="759" spans="1:18" s="249" customFormat="1" ht="62.4">
      <c r="A759" s="243" t="s">
        <v>426</v>
      </c>
      <c r="B759" s="244" t="s">
        <v>723</v>
      </c>
      <c r="C759" s="243" t="s">
        <v>22</v>
      </c>
      <c r="D759" s="245"/>
      <c r="E759" s="250"/>
      <c r="F759" s="245"/>
      <c r="G759" s="245"/>
      <c r="H759" s="245"/>
      <c r="I759" s="251"/>
      <c r="J759" s="252"/>
      <c r="K759" s="255"/>
      <c r="L759" s="256"/>
      <c r="M759" s="254"/>
      <c r="N759" s="254"/>
      <c r="O759" s="254"/>
      <c r="P759" s="254"/>
      <c r="Q759" s="254"/>
      <c r="R759" s="254"/>
    </row>
    <row r="760" spans="1:18" s="31" customFormat="1" ht="31.2">
      <c r="A760" s="71"/>
      <c r="B760" s="80" t="s">
        <v>427</v>
      </c>
      <c r="C760" s="65"/>
      <c r="D760" s="50">
        <v>4</v>
      </c>
      <c r="E760" s="50"/>
      <c r="F760" s="50"/>
      <c r="G760" s="50"/>
      <c r="H760" s="50">
        <f>ROUND(PRODUCT(D760:G760),2)</f>
        <v>4</v>
      </c>
      <c r="I760" s="37"/>
      <c r="J760" s="49"/>
      <c r="K760" s="34"/>
      <c r="L760" s="38"/>
      <c r="M760" s="30"/>
      <c r="N760" s="30"/>
      <c r="O760" s="30"/>
      <c r="P760" s="30"/>
      <c r="Q760" s="30"/>
      <c r="R760" s="30"/>
    </row>
    <row r="761" spans="1:18" s="31" customFormat="1">
      <c r="A761" s="47"/>
      <c r="B761" s="70"/>
      <c r="C761" s="65"/>
      <c r="D761" s="50"/>
      <c r="E761" s="50"/>
      <c r="F761" s="50"/>
      <c r="G761" s="50"/>
      <c r="H761" s="50"/>
      <c r="I761" s="37"/>
      <c r="J761" s="49"/>
      <c r="K761" s="34"/>
      <c r="L761" s="38"/>
      <c r="M761" s="30"/>
      <c r="N761" s="30"/>
      <c r="O761" s="30"/>
      <c r="P761" s="30"/>
      <c r="Q761" s="30"/>
      <c r="R761" s="30"/>
    </row>
    <row r="762" spans="1:18" s="31" customFormat="1">
      <c r="A762" s="47"/>
      <c r="B762" s="64" t="str">
        <f>"Total item "&amp;A759</f>
        <v>Total item 12.2.9</v>
      </c>
      <c r="C762" s="65"/>
      <c r="D762" s="50"/>
      <c r="E762" s="50"/>
      <c r="F762" s="50"/>
      <c r="G762" s="50"/>
      <c r="H762" s="245">
        <f>SUM(H760:H761)</f>
        <v>4</v>
      </c>
      <c r="I762" s="37"/>
      <c r="J762" s="49"/>
      <c r="K762" s="34"/>
      <c r="L762" s="38"/>
      <c r="M762" s="30"/>
      <c r="N762" s="30"/>
      <c r="O762" s="30"/>
      <c r="P762" s="30"/>
      <c r="Q762" s="30"/>
      <c r="R762" s="30"/>
    </row>
    <row r="763" spans="1:18" s="31" customFormat="1">
      <c r="A763" s="185"/>
      <c r="B763" s="187"/>
      <c r="C763" s="188"/>
      <c r="D763" s="189"/>
      <c r="E763" s="189"/>
      <c r="F763" s="189"/>
      <c r="G763" s="189"/>
      <c r="H763" s="190"/>
      <c r="I763" s="37"/>
      <c r="J763" s="49"/>
      <c r="K763" s="34"/>
      <c r="L763" s="38"/>
      <c r="M763" s="30"/>
      <c r="N763" s="30"/>
      <c r="O763" s="30"/>
      <c r="P763" s="30"/>
      <c r="Q763" s="30"/>
      <c r="R763" s="30"/>
    </row>
    <row r="764" spans="1:18" s="249" customFormat="1" ht="46.8">
      <c r="A764" s="243" t="s">
        <v>428</v>
      </c>
      <c r="B764" s="244" t="s">
        <v>724</v>
      </c>
      <c r="C764" s="243" t="s">
        <v>22</v>
      </c>
      <c r="D764" s="245"/>
      <c r="E764" s="250"/>
      <c r="F764" s="245"/>
      <c r="G764" s="245"/>
      <c r="H764" s="245"/>
      <c r="I764" s="251"/>
      <c r="J764" s="252"/>
      <c r="K764" s="255"/>
      <c r="L764" s="256"/>
      <c r="M764" s="254"/>
      <c r="N764" s="254"/>
      <c r="O764" s="254"/>
      <c r="P764" s="254"/>
      <c r="Q764" s="254"/>
      <c r="R764" s="254"/>
    </row>
    <row r="765" spans="1:18" s="31" customFormat="1" ht="31.2">
      <c r="A765" s="71"/>
      <c r="B765" s="80" t="s">
        <v>429</v>
      </c>
      <c r="C765" s="65"/>
      <c r="D765" s="50">
        <v>4</v>
      </c>
      <c r="E765" s="50"/>
      <c r="F765" s="50"/>
      <c r="G765" s="50"/>
      <c r="H765" s="50">
        <f>ROUND(PRODUCT(D765:G765),2)</f>
        <v>4</v>
      </c>
      <c r="I765" s="37"/>
      <c r="J765" s="49"/>
      <c r="K765" s="34"/>
      <c r="L765" s="38"/>
      <c r="M765" s="30"/>
      <c r="N765" s="30"/>
      <c r="O765" s="30"/>
      <c r="P765" s="30"/>
      <c r="Q765" s="30"/>
      <c r="R765" s="30"/>
    </row>
    <row r="766" spans="1:18" s="31" customFormat="1">
      <c r="A766" s="47"/>
      <c r="B766" s="70"/>
      <c r="C766" s="65"/>
      <c r="D766" s="50"/>
      <c r="E766" s="50"/>
      <c r="F766" s="50"/>
      <c r="G766" s="50"/>
      <c r="H766" s="50"/>
      <c r="I766" s="37"/>
      <c r="J766" s="49"/>
      <c r="K766" s="34"/>
      <c r="L766" s="38"/>
      <c r="M766" s="30"/>
      <c r="N766" s="30"/>
      <c r="O766" s="30"/>
      <c r="P766" s="30"/>
      <c r="Q766" s="30"/>
      <c r="R766" s="30"/>
    </row>
    <row r="767" spans="1:18" s="31" customFormat="1">
      <c r="A767" s="47"/>
      <c r="B767" s="64" t="str">
        <f>"Total item "&amp;A764</f>
        <v>Total item 12.2.10</v>
      </c>
      <c r="C767" s="65"/>
      <c r="D767" s="50"/>
      <c r="E767" s="50"/>
      <c r="F767" s="50"/>
      <c r="G767" s="50"/>
      <c r="H767" s="245">
        <f>SUM(H765:H766)</f>
        <v>4</v>
      </c>
      <c r="I767" s="37"/>
      <c r="J767" s="49"/>
      <c r="K767" s="34"/>
      <c r="L767" s="38"/>
      <c r="M767" s="30"/>
      <c r="N767" s="30"/>
      <c r="O767" s="30"/>
      <c r="P767" s="30"/>
      <c r="Q767" s="30"/>
      <c r="R767" s="30"/>
    </row>
    <row r="768" spans="1:18" s="31" customFormat="1">
      <c r="A768" s="185"/>
      <c r="B768" s="187"/>
      <c r="C768" s="188"/>
      <c r="D768" s="189"/>
      <c r="E768" s="189"/>
      <c r="F768" s="189"/>
      <c r="G768" s="189"/>
      <c r="H768" s="190"/>
      <c r="I768" s="37"/>
      <c r="J768" s="49"/>
      <c r="K768" s="34"/>
      <c r="L768" s="38"/>
      <c r="M768" s="30"/>
      <c r="N768" s="30"/>
      <c r="O768" s="30"/>
      <c r="P768" s="30"/>
      <c r="Q768" s="30"/>
      <c r="R768" s="30"/>
    </row>
    <row r="769" spans="1:18" s="249" customFormat="1" ht="46.8">
      <c r="A769" s="243" t="s">
        <v>430</v>
      </c>
      <c r="B769" s="244" t="s">
        <v>725</v>
      </c>
      <c r="C769" s="243" t="s">
        <v>22</v>
      </c>
      <c r="D769" s="245"/>
      <c r="E769" s="250"/>
      <c r="F769" s="245"/>
      <c r="G769" s="245"/>
      <c r="H769" s="245"/>
      <c r="I769" s="251"/>
      <c r="J769" s="252"/>
      <c r="K769" s="255"/>
      <c r="L769" s="256"/>
      <c r="M769" s="254"/>
      <c r="N769" s="254"/>
      <c r="O769" s="254"/>
      <c r="P769" s="254"/>
      <c r="Q769" s="254"/>
      <c r="R769" s="254"/>
    </row>
    <row r="770" spans="1:18" s="31" customFormat="1" ht="31.2">
      <c r="A770" s="71"/>
      <c r="B770" s="80" t="s">
        <v>431</v>
      </c>
      <c r="C770" s="65"/>
      <c r="D770" s="50">
        <v>4</v>
      </c>
      <c r="E770" s="50"/>
      <c r="F770" s="50"/>
      <c r="G770" s="50"/>
      <c r="H770" s="50">
        <f>ROUND(PRODUCT(D770:G770),2)</f>
        <v>4</v>
      </c>
      <c r="I770" s="37"/>
      <c r="J770" s="49"/>
      <c r="K770" s="34"/>
      <c r="L770" s="38"/>
      <c r="M770" s="30"/>
      <c r="N770" s="30"/>
      <c r="O770" s="30"/>
      <c r="P770" s="30"/>
      <c r="Q770" s="30"/>
      <c r="R770" s="30"/>
    </row>
    <row r="771" spans="1:18" s="31" customFormat="1">
      <c r="A771" s="47"/>
      <c r="B771" s="70"/>
      <c r="C771" s="65"/>
      <c r="D771" s="50"/>
      <c r="E771" s="50"/>
      <c r="F771" s="50"/>
      <c r="G771" s="50"/>
      <c r="H771" s="50"/>
      <c r="I771" s="37"/>
      <c r="J771" s="49"/>
      <c r="K771" s="34"/>
      <c r="L771" s="38"/>
      <c r="M771" s="30"/>
      <c r="N771" s="30"/>
      <c r="O771" s="30"/>
      <c r="P771" s="30"/>
      <c r="Q771" s="30"/>
      <c r="R771" s="30"/>
    </row>
    <row r="772" spans="1:18" s="31" customFormat="1">
      <c r="A772" s="47"/>
      <c r="B772" s="64" t="str">
        <f>"Total item "&amp;A769</f>
        <v>Total item 12.2.11</v>
      </c>
      <c r="C772" s="65"/>
      <c r="D772" s="50"/>
      <c r="E772" s="50"/>
      <c r="F772" s="50"/>
      <c r="G772" s="50"/>
      <c r="H772" s="245">
        <f>SUM(H770:H771)</f>
        <v>4</v>
      </c>
      <c r="I772" s="37"/>
      <c r="J772" s="49"/>
      <c r="K772" s="34"/>
      <c r="L772" s="38"/>
      <c r="M772" s="30"/>
      <c r="N772" s="30"/>
      <c r="O772" s="30"/>
      <c r="P772" s="30"/>
      <c r="Q772" s="30"/>
      <c r="R772" s="30"/>
    </row>
    <row r="773" spans="1:18" s="31" customFormat="1">
      <c r="A773" s="185"/>
      <c r="B773" s="187"/>
      <c r="C773" s="188"/>
      <c r="D773" s="189"/>
      <c r="E773" s="189"/>
      <c r="F773" s="189"/>
      <c r="G773" s="189"/>
      <c r="H773" s="190"/>
      <c r="I773" s="37"/>
      <c r="J773" s="49"/>
      <c r="K773" s="34"/>
      <c r="L773" s="38"/>
      <c r="M773" s="30"/>
      <c r="N773" s="30"/>
      <c r="O773" s="30"/>
      <c r="P773" s="30"/>
      <c r="Q773" s="30"/>
      <c r="R773" s="30"/>
    </row>
    <row r="774" spans="1:18" s="249" customFormat="1" ht="31.2">
      <c r="A774" s="243" t="s">
        <v>432</v>
      </c>
      <c r="B774" s="244" t="s">
        <v>726</v>
      </c>
      <c r="C774" s="243" t="s">
        <v>22</v>
      </c>
      <c r="D774" s="245"/>
      <c r="E774" s="250"/>
      <c r="F774" s="245"/>
      <c r="G774" s="245"/>
      <c r="H774" s="245"/>
      <c r="I774" s="251"/>
      <c r="J774" s="252"/>
      <c r="K774" s="255"/>
      <c r="L774" s="256"/>
      <c r="M774" s="254"/>
      <c r="N774" s="254"/>
      <c r="O774" s="254"/>
      <c r="P774" s="254"/>
      <c r="Q774" s="254"/>
      <c r="R774" s="254"/>
    </row>
    <row r="775" spans="1:18" s="31" customFormat="1">
      <c r="A775" s="71"/>
      <c r="B775" s="80" t="s">
        <v>433</v>
      </c>
      <c r="C775" s="65"/>
      <c r="D775" s="50">
        <v>10</v>
      </c>
      <c r="E775" s="50"/>
      <c r="F775" s="50"/>
      <c r="G775" s="50"/>
      <c r="H775" s="50">
        <f>ROUND(PRODUCT(D775:G775),2)</f>
        <v>10</v>
      </c>
      <c r="I775" s="37"/>
      <c r="J775" s="49"/>
      <c r="K775" s="34"/>
      <c r="L775" s="38"/>
      <c r="M775" s="30"/>
      <c r="N775" s="30"/>
      <c r="O775" s="30"/>
      <c r="P775" s="30"/>
      <c r="Q775" s="30"/>
      <c r="R775" s="30"/>
    </row>
    <row r="776" spans="1:18" s="31" customFormat="1">
      <c r="A776" s="47"/>
      <c r="B776" s="70"/>
      <c r="C776" s="65"/>
      <c r="D776" s="50"/>
      <c r="E776" s="50"/>
      <c r="F776" s="50"/>
      <c r="G776" s="50"/>
      <c r="H776" s="50"/>
      <c r="I776" s="37"/>
      <c r="J776" s="49"/>
      <c r="K776" s="34"/>
      <c r="L776" s="38"/>
      <c r="M776" s="30"/>
      <c r="N776" s="30"/>
      <c r="O776" s="30"/>
      <c r="P776" s="30"/>
      <c r="Q776" s="30"/>
      <c r="R776" s="30"/>
    </row>
    <row r="777" spans="1:18" s="31" customFormat="1">
      <c r="A777" s="47"/>
      <c r="B777" s="64" t="str">
        <f>"Total item "&amp;A774</f>
        <v>Total item 12.2.12</v>
      </c>
      <c r="C777" s="65"/>
      <c r="D777" s="50"/>
      <c r="E777" s="50"/>
      <c r="F777" s="50"/>
      <c r="G777" s="50"/>
      <c r="H777" s="245">
        <f>SUM(H775:H776)</f>
        <v>10</v>
      </c>
      <c r="I777" s="37"/>
      <c r="J777" s="49"/>
      <c r="K777" s="34"/>
      <c r="L777" s="38"/>
      <c r="M777" s="30"/>
      <c r="N777" s="30"/>
      <c r="O777" s="30"/>
      <c r="P777" s="30"/>
      <c r="Q777" s="30"/>
      <c r="R777" s="30"/>
    </row>
    <row r="778" spans="1:18" s="31" customFormat="1">
      <c r="A778" s="185"/>
      <c r="B778" s="187"/>
      <c r="C778" s="188"/>
      <c r="D778" s="189"/>
      <c r="E778" s="189"/>
      <c r="F778" s="189"/>
      <c r="G778" s="189"/>
      <c r="H778" s="190"/>
      <c r="I778" s="37"/>
      <c r="J778" s="49"/>
      <c r="K778" s="34"/>
      <c r="L778" s="38"/>
      <c r="M778" s="30"/>
      <c r="N778" s="30"/>
      <c r="O778" s="30"/>
      <c r="P778" s="30"/>
      <c r="Q778" s="30"/>
      <c r="R778" s="30"/>
    </row>
    <row r="779" spans="1:18" s="249" customFormat="1" ht="62.4">
      <c r="A779" s="243" t="s">
        <v>434</v>
      </c>
      <c r="B779" s="244" t="s">
        <v>727</v>
      </c>
      <c r="C779" s="243" t="s">
        <v>22</v>
      </c>
      <c r="D779" s="245"/>
      <c r="E779" s="250"/>
      <c r="F779" s="245"/>
      <c r="G779" s="245"/>
      <c r="H779" s="245"/>
      <c r="I779" s="251"/>
      <c r="J779" s="252"/>
      <c r="K779" s="255"/>
      <c r="L779" s="256"/>
      <c r="M779" s="254"/>
      <c r="N779" s="254"/>
      <c r="O779" s="254"/>
      <c r="P779" s="254"/>
      <c r="Q779" s="254"/>
      <c r="R779" s="254"/>
    </row>
    <row r="780" spans="1:18" s="31" customFormat="1">
      <c r="A780" s="71"/>
      <c r="B780" s="80" t="s">
        <v>435</v>
      </c>
      <c r="C780" s="65"/>
      <c r="D780" s="50">
        <v>3</v>
      </c>
      <c r="E780" s="50"/>
      <c r="F780" s="50"/>
      <c r="G780" s="50"/>
      <c r="H780" s="50">
        <f>ROUND(PRODUCT(D780:G780),2)</f>
        <v>3</v>
      </c>
      <c r="I780" s="37"/>
      <c r="J780" s="49"/>
      <c r="K780" s="34"/>
      <c r="L780" s="38"/>
      <c r="M780" s="30"/>
      <c r="N780" s="30"/>
      <c r="O780" s="30"/>
      <c r="P780" s="30"/>
      <c r="Q780" s="30"/>
      <c r="R780" s="30"/>
    </row>
    <row r="781" spans="1:18" s="31" customFormat="1">
      <c r="A781" s="47"/>
      <c r="B781" s="70"/>
      <c r="C781" s="65"/>
      <c r="D781" s="50"/>
      <c r="E781" s="50"/>
      <c r="F781" s="50"/>
      <c r="G781" s="50"/>
      <c r="H781" s="50"/>
      <c r="I781" s="37"/>
      <c r="J781" s="49"/>
      <c r="K781" s="34"/>
      <c r="L781" s="38"/>
      <c r="M781" s="30"/>
      <c r="N781" s="30"/>
      <c r="O781" s="30"/>
      <c r="P781" s="30"/>
      <c r="Q781" s="30"/>
      <c r="R781" s="30"/>
    </row>
    <row r="782" spans="1:18" s="31" customFormat="1">
      <c r="A782" s="47"/>
      <c r="B782" s="64" t="str">
        <f>"Total item "&amp;A779</f>
        <v>Total item 12.2.13</v>
      </c>
      <c r="C782" s="65"/>
      <c r="D782" s="50"/>
      <c r="E782" s="50"/>
      <c r="F782" s="50"/>
      <c r="G782" s="50"/>
      <c r="H782" s="245">
        <f>SUM(H780:H781)</f>
        <v>3</v>
      </c>
      <c r="I782" s="37"/>
      <c r="J782" s="49"/>
      <c r="K782" s="34"/>
      <c r="L782" s="38"/>
      <c r="M782" s="30"/>
      <c r="N782" s="30"/>
      <c r="O782" s="30"/>
      <c r="P782" s="30"/>
      <c r="Q782" s="30"/>
      <c r="R782" s="30"/>
    </row>
    <row r="783" spans="1:18" s="31" customFormat="1">
      <c r="A783" s="185"/>
      <c r="B783" s="187"/>
      <c r="C783" s="188"/>
      <c r="D783" s="189"/>
      <c r="E783" s="189"/>
      <c r="F783" s="189"/>
      <c r="G783" s="189"/>
      <c r="H783" s="190"/>
      <c r="I783" s="37"/>
      <c r="J783" s="49"/>
      <c r="K783" s="34"/>
      <c r="L783" s="38"/>
      <c r="M783" s="30"/>
      <c r="N783" s="30"/>
      <c r="O783" s="30"/>
      <c r="P783" s="30"/>
      <c r="Q783" s="30"/>
      <c r="R783" s="30"/>
    </row>
    <row r="784" spans="1:18" s="249" customFormat="1" ht="62.4">
      <c r="A784" s="243" t="s">
        <v>436</v>
      </c>
      <c r="B784" s="244" t="s">
        <v>728</v>
      </c>
      <c r="C784" s="243" t="s">
        <v>22</v>
      </c>
      <c r="D784" s="245"/>
      <c r="E784" s="250"/>
      <c r="F784" s="245"/>
      <c r="G784" s="245"/>
      <c r="H784" s="245"/>
      <c r="I784" s="251"/>
      <c r="J784" s="252"/>
      <c r="K784" s="255"/>
      <c r="L784" s="256"/>
      <c r="M784" s="254"/>
      <c r="N784" s="254"/>
      <c r="O784" s="254"/>
      <c r="P784" s="254"/>
      <c r="Q784" s="254"/>
      <c r="R784" s="254"/>
    </row>
    <row r="785" spans="1:18" s="31" customFormat="1">
      <c r="A785" s="71"/>
      <c r="B785" s="80" t="s">
        <v>437</v>
      </c>
      <c r="C785" s="65"/>
      <c r="D785" s="50">
        <v>2</v>
      </c>
      <c r="E785" s="50"/>
      <c r="F785" s="50"/>
      <c r="G785" s="50"/>
      <c r="H785" s="50">
        <f>ROUND(PRODUCT(D785:G785),2)</f>
        <v>2</v>
      </c>
      <c r="I785" s="37"/>
      <c r="J785" s="49"/>
      <c r="K785" s="34"/>
      <c r="L785" s="38"/>
      <c r="M785" s="30"/>
      <c r="N785" s="30"/>
      <c r="O785" s="30"/>
      <c r="P785" s="30"/>
      <c r="Q785" s="30"/>
      <c r="R785" s="30"/>
    </row>
    <row r="786" spans="1:18" s="31" customFormat="1">
      <c r="A786" s="47"/>
      <c r="B786" s="70"/>
      <c r="C786" s="65"/>
      <c r="D786" s="50"/>
      <c r="E786" s="50"/>
      <c r="F786" s="50"/>
      <c r="G786" s="50"/>
      <c r="H786" s="50"/>
      <c r="I786" s="37"/>
      <c r="J786" s="49"/>
      <c r="K786" s="34"/>
      <c r="L786" s="38"/>
      <c r="M786" s="30"/>
      <c r="N786" s="30"/>
      <c r="O786" s="30"/>
      <c r="P786" s="30"/>
      <c r="Q786" s="30"/>
      <c r="R786" s="30"/>
    </row>
    <row r="787" spans="1:18" s="31" customFormat="1">
      <c r="A787" s="47"/>
      <c r="B787" s="64" t="str">
        <f>"Total item "&amp;A784</f>
        <v>Total item 12.2.14</v>
      </c>
      <c r="C787" s="65"/>
      <c r="D787" s="50"/>
      <c r="E787" s="50"/>
      <c r="F787" s="50"/>
      <c r="G787" s="50"/>
      <c r="H787" s="245">
        <f>SUM(H785:H786)</f>
        <v>2</v>
      </c>
      <c r="I787" s="37"/>
      <c r="J787" s="49"/>
      <c r="K787" s="34"/>
      <c r="L787" s="38"/>
      <c r="M787" s="30"/>
      <c r="N787" s="30"/>
      <c r="O787" s="30"/>
      <c r="P787" s="30"/>
      <c r="Q787" s="30"/>
      <c r="R787" s="30"/>
    </row>
    <row r="788" spans="1:18" s="31" customFormat="1">
      <c r="A788" s="185"/>
      <c r="B788" s="187"/>
      <c r="C788" s="188"/>
      <c r="D788" s="189"/>
      <c r="E788" s="189"/>
      <c r="F788" s="189"/>
      <c r="G788" s="189"/>
      <c r="H788" s="190"/>
      <c r="I788" s="37"/>
      <c r="J788" s="49"/>
      <c r="K788" s="34"/>
      <c r="L788" s="38"/>
      <c r="M788" s="30"/>
      <c r="N788" s="30"/>
      <c r="O788" s="30"/>
      <c r="P788" s="30"/>
      <c r="Q788" s="30"/>
      <c r="R788" s="30"/>
    </row>
    <row r="789" spans="1:18" s="249" customFormat="1" ht="31.2">
      <c r="A789" s="243" t="s">
        <v>438</v>
      </c>
      <c r="B789" s="244" t="s">
        <v>729</v>
      </c>
      <c r="C789" s="243" t="s">
        <v>22</v>
      </c>
      <c r="D789" s="245"/>
      <c r="E789" s="250"/>
      <c r="F789" s="245"/>
      <c r="G789" s="245"/>
      <c r="H789" s="245"/>
      <c r="I789" s="251"/>
      <c r="J789" s="252"/>
      <c r="K789" s="255"/>
      <c r="L789" s="256"/>
      <c r="M789" s="254"/>
      <c r="N789" s="254"/>
      <c r="O789" s="254"/>
      <c r="P789" s="254"/>
      <c r="Q789" s="254"/>
      <c r="R789" s="254"/>
    </row>
    <row r="790" spans="1:18" s="31" customFormat="1" ht="31.2">
      <c r="A790" s="71"/>
      <c r="B790" s="80" t="s">
        <v>439</v>
      </c>
      <c r="C790" s="65"/>
      <c r="D790" s="50">
        <v>1</v>
      </c>
      <c r="E790" s="50"/>
      <c r="F790" s="50"/>
      <c r="G790" s="50"/>
      <c r="H790" s="50">
        <f>ROUND(PRODUCT(D790:G790),2)</f>
        <v>1</v>
      </c>
      <c r="I790" s="37"/>
      <c r="J790" s="49"/>
      <c r="K790" s="34"/>
      <c r="L790" s="38"/>
      <c r="M790" s="30"/>
      <c r="N790" s="30"/>
      <c r="O790" s="30"/>
      <c r="P790" s="30"/>
      <c r="Q790" s="30"/>
      <c r="R790" s="30"/>
    </row>
    <row r="791" spans="1:18" s="31" customFormat="1">
      <c r="A791" s="47"/>
      <c r="B791" s="70"/>
      <c r="C791" s="65"/>
      <c r="D791" s="50"/>
      <c r="E791" s="50"/>
      <c r="F791" s="50"/>
      <c r="G791" s="50"/>
      <c r="H791" s="50"/>
      <c r="I791" s="37"/>
      <c r="J791" s="49"/>
      <c r="K791" s="34"/>
      <c r="L791" s="38"/>
      <c r="M791" s="30"/>
      <c r="N791" s="30"/>
      <c r="O791" s="30"/>
      <c r="P791" s="30"/>
      <c r="Q791" s="30"/>
      <c r="R791" s="30"/>
    </row>
    <row r="792" spans="1:18" s="31" customFormat="1">
      <c r="A792" s="47"/>
      <c r="B792" s="64" t="str">
        <f>"Total item "&amp;A789</f>
        <v>Total item 12.2.15</v>
      </c>
      <c r="C792" s="65"/>
      <c r="D792" s="50"/>
      <c r="E792" s="50"/>
      <c r="F792" s="50"/>
      <c r="G792" s="50"/>
      <c r="H792" s="245">
        <f>SUM(H790:H791)</f>
        <v>1</v>
      </c>
      <c r="I792" s="37"/>
      <c r="J792" s="49"/>
      <c r="K792" s="34"/>
      <c r="L792" s="38"/>
      <c r="M792" s="30"/>
      <c r="N792" s="30"/>
      <c r="O792" s="30"/>
      <c r="P792" s="30"/>
      <c r="Q792" s="30"/>
      <c r="R792" s="30"/>
    </row>
    <row r="793" spans="1:18" s="31" customFormat="1">
      <c r="A793" s="185"/>
      <c r="B793" s="187"/>
      <c r="C793" s="188"/>
      <c r="D793" s="189"/>
      <c r="E793" s="189"/>
      <c r="F793" s="189"/>
      <c r="G793" s="189"/>
      <c r="H793" s="190"/>
      <c r="I793" s="37"/>
      <c r="J793" s="49"/>
      <c r="K793" s="34"/>
      <c r="L793" s="38"/>
      <c r="M793" s="30"/>
      <c r="N793" s="30"/>
      <c r="O793" s="30"/>
      <c r="P793" s="30"/>
      <c r="Q793" s="30"/>
      <c r="R793" s="30"/>
    </row>
    <row r="794" spans="1:18" s="31" customFormat="1">
      <c r="A794" s="57" t="s">
        <v>120</v>
      </c>
      <c r="B794" s="59" t="s">
        <v>440</v>
      </c>
      <c r="C794" s="58"/>
      <c r="D794" s="60"/>
      <c r="E794" s="60"/>
      <c r="F794" s="60"/>
      <c r="G794" s="60"/>
      <c r="H794" s="60"/>
      <c r="I794" s="228" t="str">
        <f>A794</f>
        <v>13.0</v>
      </c>
      <c r="J794" s="49"/>
      <c r="K794" s="34"/>
      <c r="L794" s="38"/>
      <c r="M794" s="30"/>
      <c r="N794" s="30"/>
      <c r="O794" s="30"/>
      <c r="P794" s="30"/>
      <c r="Q794" s="30"/>
      <c r="R794" s="30"/>
    </row>
    <row r="795" spans="1:18" s="31" customFormat="1">
      <c r="A795" s="185"/>
      <c r="B795" s="187"/>
      <c r="C795" s="188"/>
      <c r="D795" s="189"/>
      <c r="E795" s="189"/>
      <c r="F795" s="189"/>
      <c r="G795" s="189"/>
      <c r="H795" s="190"/>
      <c r="I795" s="37"/>
      <c r="J795" s="49"/>
      <c r="K795" s="34"/>
      <c r="L795" s="38"/>
      <c r="M795" s="30"/>
      <c r="N795" s="30"/>
      <c r="O795" s="30"/>
      <c r="P795" s="30"/>
      <c r="Q795" s="30"/>
      <c r="R795" s="30"/>
    </row>
    <row r="796" spans="1:18" s="31" customFormat="1">
      <c r="A796" s="81" t="s">
        <v>441</v>
      </c>
      <c r="B796" s="87" t="s">
        <v>237</v>
      </c>
      <c r="C796" s="82"/>
      <c r="D796" s="83"/>
      <c r="E796" s="83"/>
      <c r="F796" s="83"/>
      <c r="G796" s="83"/>
      <c r="H796" s="83"/>
      <c r="I796" s="37"/>
      <c r="J796" s="49"/>
      <c r="K796" s="34"/>
      <c r="L796" s="38"/>
      <c r="M796" s="30"/>
      <c r="N796" s="30"/>
      <c r="O796" s="30"/>
      <c r="P796" s="30"/>
      <c r="Q796" s="30"/>
      <c r="R796" s="30"/>
    </row>
    <row r="797" spans="1:18" s="31" customFormat="1">
      <c r="A797" s="185"/>
      <c r="B797" s="187"/>
      <c r="C797" s="188"/>
      <c r="D797" s="189"/>
      <c r="E797" s="189"/>
      <c r="F797" s="189"/>
      <c r="G797" s="189"/>
      <c r="H797" s="190"/>
      <c r="I797" s="37"/>
      <c r="J797" s="49"/>
      <c r="K797" s="34"/>
      <c r="L797" s="38"/>
      <c r="M797" s="30"/>
      <c r="N797" s="30"/>
      <c r="O797" s="30"/>
      <c r="P797" s="30"/>
      <c r="Q797" s="30"/>
      <c r="R797" s="30"/>
    </row>
    <row r="798" spans="1:18" s="249" customFormat="1" ht="46.8">
      <c r="A798" s="243" t="s">
        <v>442</v>
      </c>
      <c r="B798" s="244" t="s">
        <v>730</v>
      </c>
      <c r="C798" s="243" t="s">
        <v>16</v>
      </c>
      <c r="D798" s="245"/>
      <c r="E798" s="250"/>
      <c r="F798" s="245"/>
      <c r="G798" s="245"/>
      <c r="H798" s="245"/>
      <c r="I798" s="251"/>
      <c r="J798" s="252"/>
      <c r="K798" s="255"/>
      <c r="L798" s="256"/>
      <c r="M798" s="254"/>
      <c r="N798" s="254"/>
      <c r="O798" s="254"/>
      <c r="P798" s="254"/>
      <c r="Q798" s="254"/>
      <c r="R798" s="254"/>
    </row>
    <row r="799" spans="1:18" s="31" customFormat="1">
      <c r="A799" s="71"/>
      <c r="B799" s="80" t="s">
        <v>443</v>
      </c>
      <c r="C799" s="65"/>
      <c r="D799" s="50">
        <v>47.5</v>
      </c>
      <c r="E799" s="50"/>
      <c r="F799" s="50"/>
      <c r="G799" s="50"/>
      <c r="H799" s="50">
        <f>ROUND(PRODUCT(D799:G799),2)</f>
        <v>47.5</v>
      </c>
      <c r="I799" s="37"/>
      <c r="J799" s="49"/>
      <c r="K799" s="34"/>
      <c r="L799" s="38"/>
      <c r="M799" s="30"/>
      <c r="N799" s="30"/>
      <c r="O799" s="30"/>
      <c r="P799" s="30"/>
      <c r="Q799" s="30"/>
      <c r="R799" s="30"/>
    </row>
    <row r="800" spans="1:18" s="31" customFormat="1">
      <c r="A800" s="47"/>
      <c r="B800" s="70"/>
      <c r="C800" s="65"/>
      <c r="D800" s="50"/>
      <c r="E800" s="50"/>
      <c r="F800" s="50"/>
      <c r="G800" s="50"/>
      <c r="H800" s="50"/>
      <c r="I800" s="37"/>
      <c r="J800" s="49"/>
      <c r="K800" s="34"/>
      <c r="L800" s="38"/>
      <c r="M800" s="30"/>
      <c r="N800" s="30"/>
      <c r="O800" s="30"/>
      <c r="P800" s="30"/>
      <c r="Q800" s="30"/>
      <c r="R800" s="30"/>
    </row>
    <row r="801" spans="1:18" s="31" customFormat="1">
      <c r="A801" s="47"/>
      <c r="B801" s="64" t="str">
        <f>"Total item "&amp;A798</f>
        <v>Total item 13.1.1</v>
      </c>
      <c r="C801" s="65"/>
      <c r="D801" s="50"/>
      <c r="E801" s="50"/>
      <c r="F801" s="50"/>
      <c r="G801" s="50"/>
      <c r="H801" s="245">
        <f>SUM(H799:H800)</f>
        <v>47.5</v>
      </c>
      <c r="I801" s="37"/>
      <c r="J801" s="49"/>
      <c r="K801" s="34"/>
      <c r="L801" s="38"/>
      <c r="M801" s="30"/>
      <c r="N801" s="30"/>
      <c r="O801" s="30"/>
      <c r="P801" s="30"/>
      <c r="Q801" s="30"/>
      <c r="R801" s="30"/>
    </row>
    <row r="802" spans="1:18" s="31" customFormat="1">
      <c r="A802" s="63"/>
      <c r="B802" s="64"/>
      <c r="C802" s="65"/>
      <c r="D802" s="50"/>
      <c r="E802" s="50"/>
      <c r="F802" s="50"/>
      <c r="G802" s="50"/>
      <c r="H802" s="49"/>
      <c r="I802" s="37"/>
      <c r="J802" s="49"/>
      <c r="K802" s="34"/>
      <c r="L802" s="38"/>
      <c r="M802" s="30"/>
      <c r="N802" s="30"/>
      <c r="O802" s="30"/>
      <c r="P802" s="30"/>
      <c r="Q802" s="30"/>
      <c r="R802" s="30"/>
    </row>
    <row r="803" spans="1:18" s="249" customFormat="1" ht="46.8">
      <c r="A803" s="243" t="s">
        <v>444</v>
      </c>
      <c r="B803" s="244" t="s">
        <v>731</v>
      </c>
      <c r="C803" s="243" t="s">
        <v>16</v>
      </c>
      <c r="D803" s="245"/>
      <c r="E803" s="250"/>
      <c r="F803" s="245"/>
      <c r="G803" s="245"/>
      <c r="H803" s="245"/>
      <c r="I803" s="251"/>
      <c r="J803" s="252"/>
      <c r="K803" s="255"/>
      <c r="L803" s="256"/>
      <c r="M803" s="254"/>
      <c r="N803" s="254"/>
      <c r="O803" s="254"/>
      <c r="P803" s="254"/>
      <c r="Q803" s="254"/>
      <c r="R803" s="254"/>
    </row>
    <row r="804" spans="1:18" s="31" customFormat="1">
      <c r="A804" s="71"/>
      <c r="B804" s="80" t="s">
        <v>445</v>
      </c>
      <c r="C804" s="65"/>
      <c r="D804" s="50">
        <v>21.5</v>
      </c>
      <c r="E804" s="50"/>
      <c r="F804" s="50"/>
      <c r="G804" s="50"/>
      <c r="H804" s="50">
        <f>ROUND(PRODUCT(D804:G804),2)</f>
        <v>21.5</v>
      </c>
      <c r="I804" s="37"/>
      <c r="J804" s="49"/>
      <c r="K804" s="34"/>
      <c r="L804" s="38"/>
      <c r="M804" s="30"/>
      <c r="N804" s="30"/>
      <c r="O804" s="30"/>
      <c r="P804" s="30"/>
      <c r="Q804" s="30"/>
      <c r="R804" s="30"/>
    </row>
    <row r="805" spans="1:18" s="31" customFormat="1">
      <c r="A805" s="47"/>
      <c r="B805" s="70"/>
      <c r="C805" s="65"/>
      <c r="D805" s="50"/>
      <c r="E805" s="50"/>
      <c r="F805" s="50"/>
      <c r="G805" s="50"/>
      <c r="H805" s="50"/>
      <c r="I805" s="37"/>
      <c r="J805" s="49"/>
      <c r="K805" s="34"/>
      <c r="L805" s="38"/>
      <c r="M805" s="30"/>
      <c r="N805" s="30"/>
      <c r="O805" s="30"/>
      <c r="P805" s="30"/>
      <c r="Q805" s="30"/>
      <c r="R805" s="30"/>
    </row>
    <row r="806" spans="1:18" s="31" customFormat="1">
      <c r="A806" s="47"/>
      <c r="B806" s="64" t="str">
        <f>"Total item "&amp;A803</f>
        <v>Total item 13.1.2</v>
      </c>
      <c r="C806" s="65"/>
      <c r="D806" s="50"/>
      <c r="E806" s="50"/>
      <c r="F806" s="50"/>
      <c r="G806" s="50"/>
      <c r="H806" s="245">
        <f>SUM(H804:H805)</f>
        <v>21.5</v>
      </c>
      <c r="I806" s="37"/>
      <c r="J806" s="49"/>
      <c r="K806" s="34"/>
      <c r="L806" s="38"/>
      <c r="M806" s="30"/>
      <c r="N806" s="30"/>
      <c r="O806" s="30"/>
      <c r="P806" s="30"/>
      <c r="Q806" s="30"/>
      <c r="R806" s="30"/>
    </row>
    <row r="807" spans="1:18" s="31" customFormat="1">
      <c r="A807" s="63"/>
      <c r="B807" s="64"/>
      <c r="C807" s="65"/>
      <c r="D807" s="50"/>
      <c r="E807" s="50"/>
      <c r="F807" s="50"/>
      <c r="G807" s="50"/>
      <c r="H807" s="49"/>
      <c r="I807" s="37"/>
      <c r="J807" s="49"/>
      <c r="K807" s="34"/>
      <c r="L807" s="38"/>
      <c r="M807" s="30"/>
      <c r="N807" s="30"/>
      <c r="O807" s="30"/>
      <c r="P807" s="30"/>
      <c r="Q807" s="30"/>
      <c r="R807" s="30"/>
    </row>
    <row r="808" spans="1:18" s="249" customFormat="1" ht="46.8">
      <c r="A808" s="243" t="s">
        <v>446</v>
      </c>
      <c r="B808" s="244" t="s">
        <v>732</v>
      </c>
      <c r="C808" s="243" t="s">
        <v>16</v>
      </c>
      <c r="D808" s="245"/>
      <c r="E808" s="250"/>
      <c r="F808" s="245"/>
      <c r="G808" s="245"/>
      <c r="H808" s="245"/>
      <c r="I808" s="251"/>
      <c r="J808" s="252"/>
      <c r="K808" s="255"/>
      <c r="L808" s="256"/>
      <c r="M808" s="254"/>
      <c r="N808" s="254"/>
      <c r="O808" s="254"/>
      <c r="P808" s="254"/>
      <c r="Q808" s="254"/>
      <c r="R808" s="254"/>
    </row>
    <row r="809" spans="1:18" s="31" customFormat="1">
      <c r="A809" s="71"/>
      <c r="B809" s="80" t="s">
        <v>447</v>
      </c>
      <c r="C809" s="65"/>
      <c r="D809" s="50">
        <v>36</v>
      </c>
      <c r="E809" s="50"/>
      <c r="F809" s="50"/>
      <c r="G809" s="50"/>
      <c r="H809" s="50">
        <f>ROUND(PRODUCT(D809:G809),2)</f>
        <v>36</v>
      </c>
      <c r="I809" s="37"/>
      <c r="J809" s="49"/>
      <c r="K809" s="34"/>
      <c r="L809" s="38"/>
      <c r="M809" s="30"/>
      <c r="N809" s="30"/>
      <c r="O809" s="30"/>
      <c r="P809" s="30"/>
      <c r="Q809" s="30"/>
      <c r="R809" s="30"/>
    </row>
    <row r="810" spans="1:18" s="31" customFormat="1">
      <c r="A810" s="47"/>
      <c r="B810" s="70"/>
      <c r="C810" s="65"/>
      <c r="D810" s="50"/>
      <c r="E810" s="50"/>
      <c r="F810" s="50"/>
      <c r="G810" s="50"/>
      <c r="H810" s="50"/>
      <c r="I810" s="37"/>
      <c r="J810" s="49"/>
      <c r="K810" s="34"/>
      <c r="L810" s="38"/>
      <c r="M810" s="30"/>
      <c r="N810" s="30"/>
      <c r="O810" s="30"/>
      <c r="P810" s="30"/>
      <c r="Q810" s="30"/>
      <c r="R810" s="30"/>
    </row>
    <row r="811" spans="1:18" s="31" customFormat="1">
      <c r="A811" s="47"/>
      <c r="B811" s="64" t="str">
        <f>"Total item "&amp;A808</f>
        <v>Total item 13.1.3</v>
      </c>
      <c r="C811" s="65"/>
      <c r="D811" s="50"/>
      <c r="E811" s="50"/>
      <c r="F811" s="50"/>
      <c r="G811" s="50"/>
      <c r="H811" s="245">
        <f>SUM(H809:H810)</f>
        <v>36</v>
      </c>
      <c r="I811" s="37"/>
      <c r="J811" s="49"/>
      <c r="K811" s="34"/>
      <c r="L811" s="38"/>
      <c r="M811" s="30"/>
      <c r="N811" s="30"/>
      <c r="O811" s="30"/>
      <c r="P811" s="30"/>
      <c r="Q811" s="30"/>
      <c r="R811" s="30"/>
    </row>
    <row r="812" spans="1:18" s="31" customFormat="1">
      <c r="A812" s="185"/>
      <c r="B812" s="187"/>
      <c r="C812" s="188"/>
      <c r="D812" s="189"/>
      <c r="E812" s="189"/>
      <c r="F812" s="189"/>
      <c r="G812" s="189"/>
      <c r="H812" s="190"/>
      <c r="I812" s="37"/>
      <c r="J812" s="49"/>
      <c r="K812" s="34"/>
      <c r="L812" s="38"/>
      <c r="M812" s="30"/>
      <c r="N812" s="30"/>
      <c r="O812" s="30"/>
      <c r="P812" s="30"/>
      <c r="Q812" s="30"/>
      <c r="R812" s="30"/>
    </row>
    <row r="813" spans="1:18" s="249" customFormat="1" ht="46.8">
      <c r="A813" s="243" t="s">
        <v>448</v>
      </c>
      <c r="B813" s="244" t="s">
        <v>733</v>
      </c>
      <c r="C813" s="243" t="s">
        <v>22</v>
      </c>
      <c r="D813" s="245"/>
      <c r="E813" s="250"/>
      <c r="F813" s="245"/>
      <c r="G813" s="245"/>
      <c r="H813" s="245"/>
      <c r="I813" s="251"/>
      <c r="J813" s="252"/>
      <c r="K813" s="255"/>
      <c r="L813" s="256"/>
      <c r="M813" s="254"/>
      <c r="N813" s="254"/>
      <c r="O813" s="254"/>
      <c r="P813" s="254"/>
      <c r="Q813" s="254"/>
      <c r="R813" s="254"/>
    </row>
    <row r="814" spans="1:18" s="31" customFormat="1">
      <c r="A814" s="71"/>
      <c r="B814" s="80" t="s">
        <v>449</v>
      </c>
      <c r="C814" s="65"/>
      <c r="D814" s="50">
        <v>7</v>
      </c>
      <c r="E814" s="50"/>
      <c r="F814" s="50"/>
      <c r="G814" s="50"/>
      <c r="H814" s="50">
        <f>ROUND(PRODUCT(D814:G814),2)</f>
        <v>7</v>
      </c>
      <c r="I814" s="37"/>
      <c r="J814" s="49"/>
      <c r="K814" s="34"/>
      <c r="L814" s="38"/>
      <c r="M814" s="30"/>
      <c r="N814" s="30"/>
      <c r="O814" s="30"/>
      <c r="P814" s="30"/>
      <c r="Q814" s="30"/>
      <c r="R814" s="30"/>
    </row>
    <row r="815" spans="1:18" s="31" customFormat="1">
      <c r="A815" s="47"/>
      <c r="B815" s="70"/>
      <c r="C815" s="65"/>
      <c r="D815" s="50"/>
      <c r="E815" s="50"/>
      <c r="F815" s="50"/>
      <c r="G815" s="50"/>
      <c r="H815" s="50"/>
      <c r="I815" s="37"/>
      <c r="J815" s="49"/>
      <c r="K815" s="34"/>
      <c r="L815" s="38"/>
      <c r="M815" s="30"/>
      <c r="N815" s="30"/>
      <c r="O815" s="30"/>
      <c r="P815" s="30"/>
      <c r="Q815" s="30"/>
      <c r="R815" s="30"/>
    </row>
    <row r="816" spans="1:18" s="31" customFormat="1">
      <c r="A816" s="47"/>
      <c r="B816" s="64" t="str">
        <f>"Total item "&amp;A813</f>
        <v>Total item 13.1.4</v>
      </c>
      <c r="C816" s="65"/>
      <c r="D816" s="50"/>
      <c r="E816" s="50"/>
      <c r="F816" s="50"/>
      <c r="G816" s="50"/>
      <c r="H816" s="245">
        <f>SUM(H814:H815)</f>
        <v>7</v>
      </c>
      <c r="I816" s="37"/>
      <c r="J816" s="49"/>
      <c r="K816" s="34"/>
      <c r="L816" s="38"/>
      <c r="M816" s="30"/>
      <c r="N816" s="30"/>
      <c r="O816" s="30"/>
      <c r="P816" s="30"/>
      <c r="Q816" s="30"/>
      <c r="R816" s="30"/>
    </row>
    <row r="817" spans="1:18" s="31" customFormat="1">
      <c r="A817" s="185"/>
      <c r="B817" s="187"/>
      <c r="C817" s="188"/>
      <c r="D817" s="189"/>
      <c r="E817" s="189"/>
      <c r="F817" s="189"/>
      <c r="G817" s="189"/>
      <c r="H817" s="190"/>
      <c r="I817" s="37"/>
      <c r="J817" s="49"/>
      <c r="K817" s="34"/>
      <c r="L817" s="38"/>
      <c r="M817" s="30"/>
      <c r="N817" s="30"/>
      <c r="O817" s="30"/>
      <c r="P817" s="30"/>
      <c r="Q817" s="30"/>
      <c r="R817" s="30"/>
    </row>
    <row r="818" spans="1:18" s="249" customFormat="1" ht="46.8">
      <c r="A818" s="243" t="s">
        <v>450</v>
      </c>
      <c r="B818" s="244" t="s">
        <v>734</v>
      </c>
      <c r="C818" s="243" t="s">
        <v>22</v>
      </c>
      <c r="D818" s="245"/>
      <c r="E818" s="250"/>
      <c r="F818" s="245"/>
      <c r="G818" s="245"/>
      <c r="H818" s="245"/>
      <c r="I818" s="251"/>
      <c r="J818" s="252"/>
      <c r="K818" s="255"/>
      <c r="L818" s="256"/>
      <c r="M818" s="254"/>
      <c r="N818" s="254"/>
      <c r="O818" s="254"/>
      <c r="P818" s="254"/>
      <c r="Q818" s="254"/>
      <c r="R818" s="254"/>
    </row>
    <row r="819" spans="1:18" s="31" customFormat="1">
      <c r="A819" s="71"/>
      <c r="B819" s="80" t="s">
        <v>451</v>
      </c>
      <c r="C819" s="65"/>
      <c r="D819" s="50">
        <v>6</v>
      </c>
      <c r="E819" s="50"/>
      <c r="F819" s="50"/>
      <c r="G819" s="50"/>
      <c r="H819" s="50">
        <f>ROUND(PRODUCT(D819:G819),2)</f>
        <v>6</v>
      </c>
      <c r="I819" s="37"/>
      <c r="J819" s="49"/>
      <c r="K819" s="34"/>
      <c r="L819" s="38"/>
      <c r="M819" s="30"/>
      <c r="N819" s="30"/>
      <c r="O819" s="30"/>
      <c r="P819" s="30"/>
      <c r="Q819" s="30"/>
      <c r="R819" s="30"/>
    </row>
    <row r="820" spans="1:18" s="31" customFormat="1">
      <c r="A820" s="47"/>
      <c r="B820" s="70"/>
      <c r="C820" s="65"/>
      <c r="D820" s="50"/>
      <c r="E820" s="50"/>
      <c r="F820" s="50"/>
      <c r="G820" s="50"/>
      <c r="H820" s="50"/>
      <c r="I820" s="37"/>
      <c r="J820" s="49"/>
      <c r="K820" s="34"/>
      <c r="L820" s="38"/>
      <c r="M820" s="30"/>
      <c r="N820" s="30"/>
      <c r="O820" s="30"/>
      <c r="P820" s="30"/>
      <c r="Q820" s="30"/>
      <c r="R820" s="30"/>
    </row>
    <row r="821" spans="1:18" s="31" customFormat="1">
      <c r="A821" s="47"/>
      <c r="B821" s="64" t="str">
        <f>"Total item "&amp;A818</f>
        <v>Total item 13.1.5</v>
      </c>
      <c r="C821" s="65"/>
      <c r="D821" s="50"/>
      <c r="E821" s="50"/>
      <c r="F821" s="50"/>
      <c r="G821" s="50"/>
      <c r="H821" s="245">
        <f>SUM(H819:H820)</f>
        <v>6</v>
      </c>
      <c r="I821" s="37"/>
      <c r="J821" s="49"/>
      <c r="K821" s="34"/>
      <c r="L821" s="38"/>
      <c r="M821" s="30"/>
      <c r="N821" s="30"/>
      <c r="O821" s="30"/>
      <c r="P821" s="30"/>
      <c r="Q821" s="30"/>
      <c r="R821" s="30"/>
    </row>
    <row r="822" spans="1:18" s="31" customFormat="1">
      <c r="A822" s="185"/>
      <c r="B822" s="187"/>
      <c r="C822" s="188"/>
      <c r="D822" s="189"/>
      <c r="E822" s="189"/>
      <c r="F822" s="189"/>
      <c r="G822" s="189"/>
      <c r="H822" s="190"/>
      <c r="I822" s="37"/>
      <c r="J822" s="49"/>
      <c r="K822" s="34"/>
      <c r="L822" s="38"/>
      <c r="M822" s="30"/>
      <c r="N822" s="30"/>
      <c r="O822" s="30"/>
      <c r="P822" s="30"/>
      <c r="Q822" s="30"/>
      <c r="R822" s="30"/>
    </row>
    <row r="823" spans="1:18" s="249" customFormat="1" ht="46.8">
      <c r="A823" s="243" t="s">
        <v>452</v>
      </c>
      <c r="B823" s="244" t="s">
        <v>735</v>
      </c>
      <c r="C823" s="243" t="s">
        <v>22</v>
      </c>
      <c r="D823" s="245"/>
      <c r="E823" s="250"/>
      <c r="F823" s="245"/>
      <c r="G823" s="245"/>
      <c r="H823" s="245"/>
      <c r="I823" s="251"/>
      <c r="J823" s="252"/>
      <c r="K823" s="255"/>
      <c r="L823" s="256"/>
      <c r="M823" s="254"/>
      <c r="N823" s="254"/>
      <c r="O823" s="254"/>
      <c r="P823" s="254"/>
      <c r="Q823" s="254"/>
      <c r="R823" s="254"/>
    </row>
    <row r="824" spans="1:18" s="31" customFormat="1">
      <c r="A824" s="71"/>
      <c r="B824" s="80" t="s">
        <v>453</v>
      </c>
      <c r="C824" s="65"/>
      <c r="D824" s="50">
        <v>10</v>
      </c>
      <c r="E824" s="50"/>
      <c r="F824" s="50"/>
      <c r="G824" s="50"/>
      <c r="H824" s="50">
        <f>ROUND(PRODUCT(D824:G824),2)</f>
        <v>10</v>
      </c>
      <c r="I824" s="37"/>
      <c r="J824" s="49"/>
      <c r="K824" s="34"/>
      <c r="L824" s="38"/>
      <c r="M824" s="30"/>
      <c r="N824" s="30"/>
      <c r="O824" s="30"/>
      <c r="P824" s="30"/>
      <c r="Q824" s="30"/>
      <c r="R824" s="30"/>
    </row>
    <row r="825" spans="1:18" s="31" customFormat="1">
      <c r="A825" s="47"/>
      <c r="B825" s="70"/>
      <c r="C825" s="65"/>
      <c r="D825" s="50"/>
      <c r="E825" s="50"/>
      <c r="F825" s="50"/>
      <c r="G825" s="50"/>
      <c r="H825" s="50"/>
      <c r="I825" s="37"/>
      <c r="J825" s="49"/>
      <c r="K825" s="34"/>
      <c r="L825" s="38"/>
      <c r="M825" s="30"/>
      <c r="N825" s="30"/>
      <c r="O825" s="30"/>
      <c r="P825" s="30"/>
      <c r="Q825" s="30"/>
      <c r="R825" s="30"/>
    </row>
    <row r="826" spans="1:18" s="31" customFormat="1">
      <c r="A826" s="47"/>
      <c r="B826" s="64" t="str">
        <f>"Total item "&amp;A823</f>
        <v>Total item 13.1.6</v>
      </c>
      <c r="C826" s="65"/>
      <c r="D826" s="50"/>
      <c r="E826" s="50"/>
      <c r="F826" s="50"/>
      <c r="G826" s="50"/>
      <c r="H826" s="245">
        <f>SUM(H824:H825)</f>
        <v>10</v>
      </c>
      <c r="I826" s="37"/>
      <c r="J826" s="49"/>
      <c r="K826" s="34"/>
      <c r="L826" s="38"/>
      <c r="M826" s="30"/>
      <c r="N826" s="30"/>
      <c r="O826" s="30"/>
      <c r="P826" s="30"/>
      <c r="Q826" s="30"/>
      <c r="R826" s="30"/>
    </row>
    <row r="827" spans="1:18" s="31" customFormat="1">
      <c r="A827" s="185"/>
      <c r="B827" s="187"/>
      <c r="C827" s="188"/>
      <c r="D827" s="189"/>
      <c r="E827" s="189"/>
      <c r="F827" s="189"/>
      <c r="G827" s="189"/>
      <c r="H827" s="190"/>
      <c r="I827" s="37"/>
      <c r="J827" s="49"/>
      <c r="K827" s="34"/>
      <c r="L827" s="38"/>
      <c r="M827" s="30"/>
      <c r="N827" s="30"/>
      <c r="O827" s="30"/>
      <c r="P827" s="30"/>
      <c r="Q827" s="30"/>
      <c r="R827" s="30"/>
    </row>
    <row r="828" spans="1:18" s="249" customFormat="1" ht="46.8">
      <c r="A828" s="243" t="s">
        <v>454</v>
      </c>
      <c r="B828" s="244" t="s">
        <v>736</v>
      </c>
      <c r="C828" s="243" t="s">
        <v>22</v>
      </c>
      <c r="D828" s="245"/>
      <c r="E828" s="250"/>
      <c r="F828" s="245"/>
      <c r="G828" s="245"/>
      <c r="H828" s="245"/>
      <c r="I828" s="251"/>
      <c r="J828" s="252"/>
      <c r="K828" s="255"/>
      <c r="L828" s="256"/>
      <c r="M828" s="254"/>
      <c r="N828" s="254"/>
      <c r="O828" s="254"/>
      <c r="P828" s="254"/>
      <c r="Q828" s="254"/>
      <c r="R828" s="254"/>
    </row>
    <row r="829" spans="1:18" s="31" customFormat="1">
      <c r="A829" s="71"/>
      <c r="B829" s="80" t="s">
        <v>455</v>
      </c>
      <c r="C829" s="65"/>
      <c r="D829" s="50">
        <v>6</v>
      </c>
      <c r="E829" s="50"/>
      <c r="F829" s="50"/>
      <c r="G829" s="50"/>
      <c r="H829" s="50">
        <f>ROUND(PRODUCT(D829:G829),2)</f>
        <v>6</v>
      </c>
      <c r="I829" s="37"/>
      <c r="J829" s="49"/>
      <c r="K829" s="34"/>
      <c r="L829" s="38"/>
      <c r="M829" s="30"/>
      <c r="N829" s="30"/>
      <c r="O829" s="30"/>
      <c r="P829" s="30"/>
      <c r="Q829" s="30"/>
      <c r="R829" s="30"/>
    </row>
    <row r="830" spans="1:18" s="31" customFormat="1">
      <c r="A830" s="47"/>
      <c r="B830" s="70"/>
      <c r="C830" s="65"/>
      <c r="D830" s="50"/>
      <c r="E830" s="50"/>
      <c r="F830" s="50"/>
      <c r="G830" s="50"/>
      <c r="H830" s="50"/>
      <c r="I830" s="37"/>
      <c r="J830" s="49"/>
      <c r="K830" s="34"/>
      <c r="L830" s="38"/>
      <c r="M830" s="30"/>
      <c r="N830" s="30"/>
      <c r="O830" s="30"/>
      <c r="P830" s="30"/>
      <c r="Q830" s="30"/>
      <c r="R830" s="30"/>
    </row>
    <row r="831" spans="1:18" s="31" customFormat="1">
      <c r="A831" s="47"/>
      <c r="B831" s="64" t="str">
        <f>"Total item "&amp;A828</f>
        <v>Total item 13.1.7</v>
      </c>
      <c r="C831" s="65"/>
      <c r="D831" s="50"/>
      <c r="E831" s="50"/>
      <c r="F831" s="50"/>
      <c r="G831" s="50"/>
      <c r="H831" s="245">
        <f>SUM(H829:H830)</f>
        <v>6</v>
      </c>
      <c r="I831" s="37"/>
      <c r="J831" s="49"/>
      <c r="K831" s="34"/>
      <c r="L831" s="38"/>
      <c r="M831" s="30"/>
      <c r="N831" s="30"/>
      <c r="O831" s="30"/>
      <c r="P831" s="30"/>
      <c r="Q831" s="30"/>
      <c r="R831" s="30"/>
    </row>
    <row r="832" spans="1:18" s="31" customFormat="1">
      <c r="A832" s="185"/>
      <c r="B832" s="187"/>
      <c r="C832" s="188"/>
      <c r="D832" s="189"/>
      <c r="E832" s="189"/>
      <c r="F832" s="189"/>
      <c r="G832" s="189"/>
      <c r="H832" s="190"/>
      <c r="I832" s="37"/>
      <c r="J832" s="49"/>
      <c r="K832" s="34"/>
      <c r="L832" s="38"/>
      <c r="M832" s="30"/>
      <c r="N832" s="30"/>
      <c r="O832" s="30"/>
      <c r="P832" s="30"/>
      <c r="Q832" s="30"/>
      <c r="R832" s="30"/>
    </row>
    <row r="833" spans="1:18" s="249" customFormat="1" ht="46.8">
      <c r="A833" s="243" t="s">
        <v>456</v>
      </c>
      <c r="B833" s="244" t="s">
        <v>737</v>
      </c>
      <c r="C833" s="243" t="s">
        <v>22</v>
      </c>
      <c r="D833" s="245"/>
      <c r="E833" s="250"/>
      <c r="F833" s="245"/>
      <c r="G833" s="245"/>
      <c r="H833" s="245"/>
      <c r="I833" s="251"/>
      <c r="J833" s="252"/>
      <c r="K833" s="255"/>
      <c r="L833" s="256"/>
      <c r="M833" s="254"/>
      <c r="N833" s="254"/>
      <c r="O833" s="254"/>
      <c r="P833" s="254"/>
      <c r="Q833" s="254"/>
      <c r="R833" s="254"/>
    </row>
    <row r="834" spans="1:18" s="31" customFormat="1">
      <c r="A834" s="71"/>
      <c r="B834" s="80" t="s">
        <v>457</v>
      </c>
      <c r="C834" s="65"/>
      <c r="D834" s="50">
        <v>5</v>
      </c>
      <c r="E834" s="50"/>
      <c r="F834" s="50"/>
      <c r="G834" s="50"/>
      <c r="H834" s="50">
        <f>ROUND(PRODUCT(D834:G834),2)</f>
        <v>5</v>
      </c>
      <c r="I834" s="37"/>
      <c r="J834" s="49"/>
      <c r="K834" s="34"/>
      <c r="L834" s="38"/>
      <c r="M834" s="30"/>
      <c r="N834" s="30"/>
      <c r="O834" s="30"/>
      <c r="P834" s="30"/>
      <c r="Q834" s="30"/>
      <c r="R834" s="30"/>
    </row>
    <row r="835" spans="1:18" s="31" customFormat="1">
      <c r="A835" s="47"/>
      <c r="B835" s="70"/>
      <c r="C835" s="65"/>
      <c r="D835" s="50"/>
      <c r="E835" s="50"/>
      <c r="F835" s="50"/>
      <c r="G835" s="50"/>
      <c r="H835" s="50"/>
      <c r="I835" s="37"/>
      <c r="J835" s="49"/>
      <c r="K835" s="34"/>
      <c r="L835" s="38"/>
      <c r="M835" s="30"/>
      <c r="N835" s="30"/>
      <c r="O835" s="30"/>
      <c r="P835" s="30"/>
      <c r="Q835" s="30"/>
      <c r="R835" s="30"/>
    </row>
    <row r="836" spans="1:18" s="31" customFormat="1">
      <c r="A836" s="47"/>
      <c r="B836" s="64" t="str">
        <f>"Total item "&amp;A833</f>
        <v>Total item 13.1.8</v>
      </c>
      <c r="C836" s="65"/>
      <c r="D836" s="50"/>
      <c r="E836" s="50"/>
      <c r="F836" s="50"/>
      <c r="G836" s="50"/>
      <c r="H836" s="245">
        <f>SUM(H834:H835)</f>
        <v>5</v>
      </c>
      <c r="I836" s="37"/>
      <c r="J836" s="49"/>
      <c r="K836" s="34"/>
      <c r="L836" s="38"/>
      <c r="M836" s="30"/>
      <c r="N836" s="30"/>
      <c r="O836" s="30"/>
      <c r="P836" s="30"/>
      <c r="Q836" s="30"/>
      <c r="R836" s="30"/>
    </row>
    <row r="837" spans="1:18" s="31" customFormat="1">
      <c r="A837" s="185"/>
      <c r="B837" s="187"/>
      <c r="C837" s="188"/>
      <c r="D837" s="189"/>
      <c r="E837" s="189"/>
      <c r="F837" s="189"/>
      <c r="G837" s="189"/>
      <c r="H837" s="190"/>
      <c r="I837" s="37"/>
      <c r="J837" s="49"/>
      <c r="K837" s="34"/>
      <c r="L837" s="38"/>
      <c r="M837" s="30"/>
      <c r="N837" s="30"/>
      <c r="O837" s="30"/>
      <c r="P837" s="30"/>
      <c r="Q837" s="30"/>
      <c r="R837" s="30"/>
    </row>
    <row r="838" spans="1:18" s="249" customFormat="1" ht="46.8">
      <c r="A838" s="243" t="s">
        <v>458</v>
      </c>
      <c r="B838" s="244" t="s">
        <v>738</v>
      </c>
      <c r="C838" s="243" t="s">
        <v>22</v>
      </c>
      <c r="D838" s="245"/>
      <c r="E838" s="250"/>
      <c r="F838" s="245"/>
      <c r="G838" s="245"/>
      <c r="H838" s="245"/>
      <c r="I838" s="251"/>
      <c r="J838" s="252"/>
      <c r="K838" s="255"/>
      <c r="L838" s="256"/>
      <c r="M838" s="254"/>
      <c r="N838" s="254"/>
      <c r="O838" s="254"/>
      <c r="P838" s="254"/>
      <c r="Q838" s="254"/>
      <c r="R838" s="254"/>
    </row>
    <row r="839" spans="1:18" s="31" customFormat="1">
      <c r="A839" s="71"/>
      <c r="B839" s="80" t="s">
        <v>459</v>
      </c>
      <c r="C839" s="65"/>
      <c r="D839" s="50">
        <v>5</v>
      </c>
      <c r="E839" s="50"/>
      <c r="F839" s="50"/>
      <c r="G839" s="50"/>
      <c r="H839" s="50">
        <f>ROUND(PRODUCT(D839:G839),2)</f>
        <v>5</v>
      </c>
      <c r="I839" s="37"/>
      <c r="J839" s="49"/>
      <c r="K839" s="34"/>
      <c r="L839" s="38"/>
      <c r="M839" s="30"/>
      <c r="N839" s="30"/>
      <c r="O839" s="30"/>
      <c r="P839" s="30"/>
      <c r="Q839" s="30"/>
      <c r="R839" s="30"/>
    </row>
    <row r="840" spans="1:18" s="31" customFormat="1">
      <c r="A840" s="47"/>
      <c r="B840" s="70"/>
      <c r="C840" s="65"/>
      <c r="D840" s="50"/>
      <c r="E840" s="50"/>
      <c r="F840" s="50"/>
      <c r="G840" s="50"/>
      <c r="H840" s="50"/>
      <c r="I840" s="37"/>
      <c r="J840" s="49"/>
      <c r="K840" s="34"/>
      <c r="L840" s="38"/>
      <c r="M840" s="30"/>
      <c r="N840" s="30"/>
      <c r="O840" s="30"/>
      <c r="P840" s="30"/>
      <c r="Q840" s="30"/>
      <c r="R840" s="30"/>
    </row>
    <row r="841" spans="1:18" s="31" customFormat="1">
      <c r="A841" s="47"/>
      <c r="B841" s="64" t="str">
        <f>"Total item "&amp;A838</f>
        <v>Total item 13.1.9</v>
      </c>
      <c r="C841" s="65"/>
      <c r="D841" s="50"/>
      <c r="E841" s="50"/>
      <c r="F841" s="50"/>
      <c r="G841" s="50"/>
      <c r="H841" s="245">
        <f>SUM(H839:H840)</f>
        <v>5</v>
      </c>
      <c r="I841" s="37"/>
      <c r="J841" s="49"/>
      <c r="K841" s="34"/>
      <c r="L841" s="38"/>
      <c r="M841" s="30"/>
      <c r="N841" s="30"/>
      <c r="O841" s="30"/>
      <c r="P841" s="30"/>
      <c r="Q841" s="30"/>
      <c r="R841" s="30"/>
    </row>
    <row r="842" spans="1:18" s="31" customFormat="1">
      <c r="A842" s="185"/>
      <c r="B842" s="187"/>
      <c r="C842" s="188"/>
      <c r="D842" s="189"/>
      <c r="E842" s="189"/>
      <c r="F842" s="189"/>
      <c r="G842" s="189"/>
      <c r="H842" s="190"/>
      <c r="I842" s="37"/>
      <c r="J842" s="49"/>
      <c r="K842" s="34"/>
      <c r="L842" s="38"/>
      <c r="M842" s="30"/>
      <c r="N842" s="30"/>
      <c r="O842" s="30"/>
      <c r="P842" s="30"/>
      <c r="Q842" s="30"/>
      <c r="R842" s="30"/>
    </row>
    <row r="843" spans="1:18" s="249" customFormat="1" ht="46.8">
      <c r="A843" s="243" t="s">
        <v>460</v>
      </c>
      <c r="B843" s="244" t="s">
        <v>739</v>
      </c>
      <c r="C843" s="243" t="s">
        <v>22</v>
      </c>
      <c r="D843" s="245"/>
      <c r="E843" s="250"/>
      <c r="F843" s="245"/>
      <c r="G843" s="245"/>
      <c r="H843" s="245"/>
      <c r="I843" s="251"/>
      <c r="J843" s="252"/>
      <c r="K843" s="255"/>
      <c r="L843" s="256"/>
      <c r="M843" s="254"/>
      <c r="N843" s="254"/>
      <c r="O843" s="254"/>
      <c r="P843" s="254"/>
      <c r="Q843" s="254"/>
      <c r="R843" s="254"/>
    </row>
    <row r="844" spans="1:18" s="31" customFormat="1">
      <c r="A844" s="71"/>
      <c r="B844" s="80" t="s">
        <v>461</v>
      </c>
      <c r="C844" s="65"/>
      <c r="D844" s="50">
        <v>1</v>
      </c>
      <c r="E844" s="50"/>
      <c r="F844" s="50"/>
      <c r="G844" s="50"/>
      <c r="H844" s="50">
        <f>ROUND(PRODUCT(D844:G844),2)</f>
        <v>1</v>
      </c>
      <c r="I844" s="37"/>
      <c r="J844" s="49"/>
      <c r="K844" s="34"/>
      <c r="L844" s="38"/>
      <c r="M844" s="30"/>
      <c r="N844" s="30"/>
      <c r="O844" s="30"/>
      <c r="P844" s="30"/>
      <c r="Q844" s="30"/>
      <c r="R844" s="30"/>
    </row>
    <row r="845" spans="1:18" s="31" customFormat="1">
      <c r="A845" s="47"/>
      <c r="B845" s="70"/>
      <c r="C845" s="65"/>
      <c r="D845" s="50"/>
      <c r="E845" s="50"/>
      <c r="F845" s="50"/>
      <c r="G845" s="50"/>
      <c r="H845" s="50"/>
      <c r="I845" s="37"/>
      <c r="J845" s="49"/>
      <c r="K845" s="34"/>
      <c r="L845" s="38"/>
      <c r="M845" s="30"/>
      <c r="N845" s="30"/>
      <c r="O845" s="30"/>
      <c r="P845" s="30"/>
      <c r="Q845" s="30"/>
      <c r="R845" s="30"/>
    </row>
    <row r="846" spans="1:18" s="31" customFormat="1">
      <c r="A846" s="47"/>
      <c r="B846" s="64" t="str">
        <f>"Total item "&amp;A843</f>
        <v>Total item 13.1.10</v>
      </c>
      <c r="C846" s="65"/>
      <c r="D846" s="50"/>
      <c r="E846" s="50"/>
      <c r="F846" s="50"/>
      <c r="G846" s="50"/>
      <c r="H846" s="245">
        <f>SUM(H844:H845)</f>
        <v>1</v>
      </c>
      <c r="I846" s="37"/>
      <c r="J846" s="49"/>
      <c r="K846" s="34"/>
      <c r="L846" s="38"/>
      <c r="M846" s="30"/>
      <c r="N846" s="30"/>
      <c r="O846" s="30"/>
      <c r="P846" s="30"/>
      <c r="Q846" s="30"/>
      <c r="R846" s="30"/>
    </row>
    <row r="847" spans="1:18" s="31" customFormat="1">
      <c r="A847" s="185"/>
      <c r="B847" s="187"/>
      <c r="C847" s="188"/>
      <c r="D847" s="189"/>
      <c r="E847" s="189"/>
      <c r="F847" s="189"/>
      <c r="G847" s="189"/>
      <c r="H847" s="190"/>
      <c r="I847" s="37"/>
      <c r="J847" s="49"/>
      <c r="K847" s="34"/>
      <c r="L847" s="38"/>
      <c r="M847" s="30"/>
      <c r="N847" s="30"/>
      <c r="O847" s="30"/>
      <c r="P847" s="30"/>
      <c r="Q847" s="30"/>
      <c r="R847" s="30"/>
    </row>
    <row r="848" spans="1:18" s="249" customFormat="1" ht="46.8">
      <c r="A848" s="243" t="s">
        <v>462</v>
      </c>
      <c r="B848" s="244" t="s">
        <v>740</v>
      </c>
      <c r="C848" s="243" t="s">
        <v>22</v>
      </c>
      <c r="D848" s="245"/>
      <c r="E848" s="250"/>
      <c r="F848" s="245"/>
      <c r="G848" s="245"/>
      <c r="H848" s="245"/>
      <c r="I848" s="251"/>
      <c r="J848" s="252"/>
      <c r="K848" s="255"/>
      <c r="L848" s="256"/>
      <c r="M848" s="254"/>
      <c r="N848" s="254"/>
      <c r="O848" s="254"/>
      <c r="P848" s="254"/>
      <c r="Q848" s="254"/>
      <c r="R848" s="254"/>
    </row>
    <row r="849" spans="1:18" s="31" customFormat="1">
      <c r="A849" s="71"/>
      <c r="B849" s="80" t="s">
        <v>463</v>
      </c>
      <c r="C849" s="65"/>
      <c r="D849" s="50">
        <v>16</v>
      </c>
      <c r="E849" s="50"/>
      <c r="F849" s="50"/>
      <c r="G849" s="50"/>
      <c r="H849" s="50">
        <f>ROUND(PRODUCT(D849:G849),2)</f>
        <v>16</v>
      </c>
      <c r="I849" s="37"/>
      <c r="J849" s="49"/>
      <c r="K849" s="34"/>
      <c r="L849" s="38"/>
      <c r="M849" s="30"/>
      <c r="N849" s="30"/>
      <c r="O849" s="30"/>
      <c r="P849" s="30"/>
      <c r="Q849" s="30"/>
      <c r="R849" s="30"/>
    </row>
    <row r="850" spans="1:18" s="31" customFormat="1">
      <c r="A850" s="47"/>
      <c r="B850" s="70"/>
      <c r="C850" s="65"/>
      <c r="D850" s="50"/>
      <c r="E850" s="50"/>
      <c r="F850" s="50"/>
      <c r="G850" s="50"/>
      <c r="H850" s="50"/>
      <c r="I850" s="37"/>
      <c r="J850" s="49"/>
      <c r="K850" s="34"/>
      <c r="L850" s="38"/>
      <c r="M850" s="30"/>
      <c r="N850" s="30"/>
      <c r="O850" s="30"/>
      <c r="P850" s="30"/>
      <c r="Q850" s="30"/>
      <c r="R850" s="30"/>
    </row>
    <row r="851" spans="1:18" s="31" customFormat="1">
      <c r="A851" s="47"/>
      <c r="B851" s="64" t="str">
        <f>"Total item "&amp;A848</f>
        <v>Total item 13.1.11</v>
      </c>
      <c r="C851" s="65"/>
      <c r="D851" s="50"/>
      <c r="E851" s="50"/>
      <c r="F851" s="50"/>
      <c r="G851" s="50"/>
      <c r="H851" s="245">
        <f>SUM(H849:H850)</f>
        <v>16</v>
      </c>
      <c r="I851" s="37"/>
      <c r="J851" s="49"/>
      <c r="K851" s="34"/>
      <c r="L851" s="38"/>
      <c r="M851" s="30"/>
      <c r="N851" s="30"/>
      <c r="O851" s="30"/>
      <c r="P851" s="30"/>
      <c r="Q851" s="30"/>
      <c r="R851" s="30"/>
    </row>
    <row r="852" spans="1:18" s="31" customFormat="1">
      <c r="A852" s="185"/>
      <c r="B852" s="187"/>
      <c r="C852" s="188"/>
      <c r="D852" s="189"/>
      <c r="E852" s="189"/>
      <c r="F852" s="189"/>
      <c r="G852" s="189"/>
      <c r="H852" s="190"/>
      <c r="I852" s="37"/>
      <c r="J852" s="49"/>
      <c r="K852" s="34"/>
      <c r="L852" s="38"/>
      <c r="M852" s="30"/>
      <c r="N852" s="30"/>
      <c r="O852" s="30"/>
      <c r="P852" s="30"/>
      <c r="Q852" s="30"/>
      <c r="R852" s="30"/>
    </row>
    <row r="853" spans="1:18" s="31" customFormat="1">
      <c r="A853" s="81" t="s">
        <v>464</v>
      </c>
      <c r="B853" s="87" t="s">
        <v>465</v>
      </c>
      <c r="C853" s="82"/>
      <c r="D853" s="83"/>
      <c r="E853" s="83"/>
      <c r="F853" s="83"/>
      <c r="G853" s="83"/>
      <c r="H853" s="83"/>
      <c r="I853" s="37"/>
      <c r="J853" s="49"/>
      <c r="K853" s="34"/>
      <c r="L853" s="38"/>
      <c r="M853" s="30"/>
      <c r="N853" s="30"/>
      <c r="O853" s="30"/>
      <c r="P853" s="30"/>
      <c r="Q853" s="30"/>
      <c r="R853" s="30"/>
    </row>
    <row r="854" spans="1:18" s="31" customFormat="1">
      <c r="A854" s="185"/>
      <c r="B854" s="187"/>
      <c r="C854" s="188"/>
      <c r="D854" s="189"/>
      <c r="E854" s="189"/>
      <c r="F854" s="189"/>
      <c r="G854" s="189"/>
      <c r="H854" s="190"/>
      <c r="I854" s="37"/>
      <c r="J854" s="49"/>
      <c r="K854" s="34"/>
      <c r="L854" s="38"/>
      <c r="M854" s="30"/>
      <c r="N854" s="30"/>
      <c r="O854" s="30"/>
      <c r="P854" s="30"/>
      <c r="Q854" s="30"/>
      <c r="R854" s="30"/>
    </row>
    <row r="855" spans="1:18" s="249" customFormat="1" ht="46.8">
      <c r="A855" s="243" t="s">
        <v>466</v>
      </c>
      <c r="B855" s="244" t="s">
        <v>741</v>
      </c>
      <c r="C855" s="243" t="s">
        <v>22</v>
      </c>
      <c r="D855" s="245"/>
      <c r="E855" s="250"/>
      <c r="F855" s="245"/>
      <c r="G855" s="245"/>
      <c r="H855" s="245"/>
      <c r="I855" s="251"/>
      <c r="J855" s="252"/>
      <c r="K855" s="255"/>
      <c r="L855" s="256"/>
      <c r="M855" s="254"/>
      <c r="N855" s="254"/>
      <c r="O855" s="254"/>
      <c r="P855" s="254"/>
      <c r="Q855" s="254"/>
      <c r="R855" s="254"/>
    </row>
    <row r="856" spans="1:18" s="31" customFormat="1">
      <c r="A856" s="71"/>
      <c r="B856" s="80" t="s">
        <v>467</v>
      </c>
      <c r="C856" s="65"/>
      <c r="D856" s="50">
        <v>6</v>
      </c>
      <c r="E856" s="50"/>
      <c r="F856" s="50"/>
      <c r="G856" s="50"/>
      <c r="H856" s="50">
        <f>ROUND(PRODUCT(D856:G856),2)</f>
        <v>6</v>
      </c>
      <c r="I856" s="37"/>
      <c r="J856" s="49"/>
      <c r="K856" s="34"/>
      <c r="L856" s="38"/>
      <c r="M856" s="30"/>
      <c r="N856" s="30"/>
      <c r="O856" s="30"/>
      <c r="P856" s="30"/>
      <c r="Q856" s="30"/>
      <c r="R856" s="30"/>
    </row>
    <row r="857" spans="1:18" s="31" customFormat="1">
      <c r="A857" s="47"/>
      <c r="B857" s="70"/>
      <c r="C857" s="65"/>
      <c r="D857" s="50"/>
      <c r="E857" s="50"/>
      <c r="F857" s="50"/>
      <c r="G857" s="50"/>
      <c r="H857" s="50"/>
      <c r="I857" s="37"/>
      <c r="J857" s="49"/>
      <c r="K857" s="34"/>
      <c r="L857" s="38"/>
      <c r="M857" s="30"/>
      <c r="N857" s="30"/>
      <c r="O857" s="30"/>
      <c r="P857" s="30"/>
      <c r="Q857" s="30"/>
      <c r="R857" s="30"/>
    </row>
    <row r="858" spans="1:18" s="31" customFormat="1">
      <c r="A858" s="47"/>
      <c r="B858" s="64" t="str">
        <f>"Total item "&amp;A855</f>
        <v>Total item 13.2.1</v>
      </c>
      <c r="C858" s="65"/>
      <c r="D858" s="50"/>
      <c r="E858" s="50"/>
      <c r="F858" s="50"/>
      <c r="G858" s="50"/>
      <c r="H858" s="245">
        <f>SUM(H856:H857)</f>
        <v>6</v>
      </c>
      <c r="I858" s="37"/>
      <c r="J858" s="49"/>
      <c r="K858" s="34"/>
      <c r="L858" s="38"/>
      <c r="M858" s="30"/>
      <c r="N858" s="30"/>
      <c r="O858" s="30"/>
      <c r="P858" s="30"/>
      <c r="Q858" s="30"/>
      <c r="R858" s="30"/>
    </row>
    <row r="859" spans="1:18" s="31" customFormat="1">
      <c r="A859" s="63"/>
      <c r="B859" s="64"/>
      <c r="C859" s="65"/>
      <c r="D859" s="50"/>
      <c r="E859" s="50"/>
      <c r="F859" s="50"/>
      <c r="G859" s="50"/>
      <c r="H859" s="49"/>
      <c r="I859" s="37"/>
      <c r="J859" s="49"/>
      <c r="K859" s="34"/>
      <c r="L859" s="38"/>
      <c r="M859" s="30"/>
      <c r="N859" s="30"/>
      <c r="O859" s="30"/>
      <c r="P859" s="30"/>
      <c r="Q859" s="30"/>
      <c r="R859" s="30"/>
    </row>
    <row r="860" spans="1:18" s="249" customFormat="1" ht="46.8">
      <c r="A860" s="243" t="s">
        <v>468</v>
      </c>
      <c r="B860" s="244" t="s">
        <v>890</v>
      </c>
      <c r="C860" s="243" t="s">
        <v>22</v>
      </c>
      <c r="D860" s="245"/>
      <c r="E860" s="250"/>
      <c r="F860" s="245"/>
      <c r="G860" s="245"/>
      <c r="H860" s="245"/>
      <c r="I860" s="251"/>
      <c r="J860" s="252"/>
      <c r="K860" s="255"/>
      <c r="L860" s="256"/>
      <c r="M860" s="254"/>
      <c r="N860" s="254"/>
      <c r="O860" s="254"/>
      <c r="P860" s="254"/>
      <c r="Q860" s="254"/>
      <c r="R860" s="254"/>
    </row>
    <row r="861" spans="1:18" s="31" customFormat="1">
      <c r="A861" s="71"/>
      <c r="B861" s="80" t="s">
        <v>469</v>
      </c>
      <c r="C861" s="65"/>
      <c r="D861" s="50">
        <v>2</v>
      </c>
      <c r="E861" s="50"/>
      <c r="F861" s="50"/>
      <c r="G861" s="50"/>
      <c r="H861" s="50">
        <f>ROUND(PRODUCT(D861:G861),2)</f>
        <v>2</v>
      </c>
      <c r="I861" s="37"/>
      <c r="J861" s="49"/>
      <c r="K861" s="34"/>
      <c r="L861" s="38"/>
      <c r="M861" s="30"/>
      <c r="N861" s="30"/>
      <c r="O861" s="30"/>
      <c r="P861" s="30"/>
      <c r="Q861" s="30"/>
      <c r="R861" s="30"/>
    </row>
    <row r="862" spans="1:18" s="31" customFormat="1">
      <c r="A862" s="47"/>
      <c r="B862" s="70"/>
      <c r="C862" s="65"/>
      <c r="D862" s="50"/>
      <c r="E862" s="50"/>
      <c r="F862" s="50"/>
      <c r="G862" s="50"/>
      <c r="H862" s="50"/>
      <c r="I862" s="37"/>
      <c r="J862" s="49"/>
      <c r="K862" s="34"/>
      <c r="L862" s="38"/>
      <c r="M862" s="30"/>
      <c r="N862" s="30"/>
      <c r="O862" s="30"/>
      <c r="P862" s="30"/>
      <c r="Q862" s="30"/>
      <c r="R862" s="30"/>
    </row>
    <row r="863" spans="1:18" s="31" customFormat="1">
      <c r="A863" s="47"/>
      <c r="B863" s="64" t="str">
        <f>"Total item "&amp;A860</f>
        <v>Total item 13.2.2</v>
      </c>
      <c r="C863" s="65"/>
      <c r="D863" s="50"/>
      <c r="E863" s="50"/>
      <c r="F863" s="50"/>
      <c r="G863" s="50"/>
      <c r="H863" s="245">
        <f>SUM(H861:H862)</f>
        <v>2</v>
      </c>
      <c r="I863" s="37"/>
      <c r="J863" s="49"/>
      <c r="K863" s="34"/>
      <c r="L863" s="38"/>
      <c r="M863" s="30"/>
      <c r="N863" s="30"/>
      <c r="O863" s="30"/>
      <c r="P863" s="30"/>
      <c r="Q863" s="30"/>
      <c r="R863" s="30"/>
    </row>
    <row r="864" spans="1:18" s="31" customFormat="1">
      <c r="A864" s="63"/>
      <c r="B864" s="64"/>
      <c r="C864" s="65"/>
      <c r="D864" s="50"/>
      <c r="E864" s="50"/>
      <c r="F864" s="50"/>
      <c r="G864" s="50"/>
      <c r="H864" s="49"/>
      <c r="I864" s="37"/>
      <c r="J864" s="49"/>
      <c r="K864" s="34"/>
      <c r="L864" s="38"/>
      <c r="M864" s="30"/>
      <c r="N864" s="30"/>
      <c r="O864" s="30"/>
      <c r="P864" s="30"/>
      <c r="Q864" s="30"/>
      <c r="R864" s="30"/>
    </row>
    <row r="865" spans="1:18" s="249" customFormat="1" ht="46.8">
      <c r="A865" s="243" t="s">
        <v>470</v>
      </c>
      <c r="B865" s="244" t="s">
        <v>742</v>
      </c>
      <c r="C865" s="243" t="s">
        <v>22</v>
      </c>
      <c r="D865" s="245"/>
      <c r="E865" s="250"/>
      <c r="F865" s="245"/>
      <c r="G865" s="245"/>
      <c r="H865" s="245"/>
      <c r="I865" s="251"/>
      <c r="J865" s="252"/>
      <c r="K865" s="255"/>
      <c r="L865" s="256"/>
      <c r="M865" s="254"/>
      <c r="N865" s="254"/>
      <c r="O865" s="254"/>
      <c r="P865" s="254"/>
      <c r="Q865" s="254"/>
      <c r="R865" s="254"/>
    </row>
    <row r="866" spans="1:18" s="31" customFormat="1">
      <c r="A866" s="71"/>
      <c r="B866" s="80" t="s">
        <v>471</v>
      </c>
      <c r="C866" s="65"/>
      <c r="D866" s="50">
        <v>6</v>
      </c>
      <c r="E866" s="50"/>
      <c r="F866" s="50"/>
      <c r="G866" s="50"/>
      <c r="H866" s="50">
        <f>ROUND(PRODUCT(D866:G866),2)</f>
        <v>6</v>
      </c>
      <c r="I866" s="37"/>
      <c r="J866" s="49"/>
      <c r="K866" s="34"/>
      <c r="L866" s="38"/>
      <c r="M866" s="30"/>
      <c r="N866" s="30"/>
      <c r="O866" s="30"/>
      <c r="P866" s="30"/>
      <c r="Q866" s="30"/>
      <c r="R866" s="30"/>
    </row>
    <row r="867" spans="1:18" s="31" customFormat="1">
      <c r="A867" s="47"/>
      <c r="B867" s="70"/>
      <c r="C867" s="65"/>
      <c r="D867" s="50"/>
      <c r="E867" s="50"/>
      <c r="F867" s="50"/>
      <c r="G867" s="50"/>
      <c r="H867" s="50"/>
      <c r="I867" s="37"/>
      <c r="J867" s="49"/>
      <c r="K867" s="34"/>
      <c r="L867" s="38"/>
      <c r="M867" s="30"/>
      <c r="N867" s="30"/>
      <c r="O867" s="30"/>
      <c r="P867" s="30"/>
      <c r="Q867" s="30"/>
      <c r="R867" s="30"/>
    </row>
    <row r="868" spans="1:18" s="31" customFormat="1">
      <c r="A868" s="47"/>
      <c r="B868" s="64" t="str">
        <f>"Total item "&amp;A865</f>
        <v>Total item 13.2.3</v>
      </c>
      <c r="C868" s="65"/>
      <c r="D868" s="50"/>
      <c r="E868" s="50"/>
      <c r="F868" s="50"/>
      <c r="G868" s="50"/>
      <c r="H868" s="245">
        <f>SUM(H866:H867)</f>
        <v>6</v>
      </c>
      <c r="I868" s="37"/>
      <c r="J868" s="49"/>
      <c r="K868" s="34"/>
      <c r="L868" s="38"/>
      <c r="M868" s="30"/>
      <c r="N868" s="30"/>
      <c r="O868" s="30"/>
      <c r="P868" s="30"/>
      <c r="Q868" s="30"/>
      <c r="R868" s="30"/>
    </row>
    <row r="869" spans="1:18" s="31" customFormat="1">
      <c r="A869" s="185"/>
      <c r="B869" s="187"/>
      <c r="C869" s="188"/>
      <c r="D869" s="189"/>
      <c r="E869" s="189"/>
      <c r="F869" s="189"/>
      <c r="G869" s="189"/>
      <c r="H869" s="190"/>
      <c r="I869" s="37"/>
      <c r="J869" s="49"/>
      <c r="K869" s="34"/>
      <c r="L869" s="38"/>
      <c r="M869" s="30"/>
      <c r="N869" s="30"/>
      <c r="O869" s="30"/>
      <c r="P869" s="30"/>
      <c r="Q869" s="30"/>
      <c r="R869" s="30"/>
    </row>
    <row r="870" spans="1:18" s="249" customFormat="1" ht="46.8">
      <c r="A870" s="243" t="s">
        <v>472</v>
      </c>
      <c r="B870" s="244" t="s">
        <v>743</v>
      </c>
      <c r="C870" s="243" t="s">
        <v>16</v>
      </c>
      <c r="D870" s="245"/>
      <c r="E870" s="250"/>
      <c r="F870" s="245"/>
      <c r="G870" s="245"/>
      <c r="H870" s="245"/>
      <c r="I870" s="251"/>
      <c r="J870" s="252"/>
      <c r="K870" s="255"/>
      <c r="L870" s="256"/>
      <c r="M870" s="254"/>
      <c r="N870" s="254"/>
      <c r="O870" s="254"/>
      <c r="P870" s="254"/>
      <c r="Q870" s="254"/>
      <c r="R870" s="254"/>
    </row>
    <row r="871" spans="1:18" s="31" customFormat="1">
      <c r="A871" s="71"/>
      <c r="B871" s="80" t="s">
        <v>473</v>
      </c>
      <c r="C871" s="65"/>
      <c r="D871" s="50">
        <v>8</v>
      </c>
      <c r="E871" s="50"/>
      <c r="F871" s="50"/>
      <c r="G871" s="50"/>
      <c r="H871" s="50">
        <f>ROUND(PRODUCT(D871:G871),2)</f>
        <v>8</v>
      </c>
      <c r="I871" s="37"/>
      <c r="J871" s="49"/>
      <c r="K871" s="34"/>
      <c r="L871" s="38"/>
      <c r="M871" s="30"/>
      <c r="N871" s="30"/>
      <c r="O871" s="30"/>
      <c r="P871" s="30"/>
      <c r="Q871" s="30"/>
      <c r="R871" s="30"/>
    </row>
    <row r="872" spans="1:18" s="31" customFormat="1">
      <c r="A872" s="47"/>
      <c r="B872" s="70"/>
      <c r="C872" s="65"/>
      <c r="D872" s="50"/>
      <c r="E872" s="50"/>
      <c r="F872" s="50"/>
      <c r="G872" s="50"/>
      <c r="H872" s="50"/>
      <c r="I872" s="37"/>
      <c r="J872" s="49"/>
      <c r="K872" s="34"/>
      <c r="L872" s="38"/>
      <c r="M872" s="30"/>
      <c r="N872" s="30"/>
      <c r="O872" s="30"/>
      <c r="P872" s="30"/>
      <c r="Q872" s="30"/>
      <c r="R872" s="30"/>
    </row>
    <row r="873" spans="1:18" s="31" customFormat="1">
      <c r="A873" s="47"/>
      <c r="B873" s="64" t="str">
        <f>"Total item "&amp;A870</f>
        <v>Total item 13.2.4</v>
      </c>
      <c r="C873" s="65"/>
      <c r="D873" s="50"/>
      <c r="E873" s="50"/>
      <c r="F873" s="50"/>
      <c r="G873" s="50"/>
      <c r="H873" s="245">
        <f>SUM(H871:H872)</f>
        <v>8</v>
      </c>
      <c r="I873" s="37"/>
      <c r="J873" s="49"/>
      <c r="K873" s="34"/>
      <c r="L873" s="38"/>
      <c r="M873" s="30"/>
      <c r="N873" s="30"/>
      <c r="O873" s="30"/>
      <c r="P873" s="30"/>
      <c r="Q873" s="30"/>
      <c r="R873" s="30"/>
    </row>
    <row r="874" spans="1:18" s="31" customFormat="1">
      <c r="A874" s="185"/>
      <c r="B874" s="187"/>
      <c r="C874" s="188"/>
      <c r="D874" s="189"/>
      <c r="E874" s="189"/>
      <c r="F874" s="189"/>
      <c r="G874" s="189"/>
      <c r="H874" s="190"/>
      <c r="I874" s="37"/>
      <c r="J874" s="49"/>
      <c r="K874" s="34"/>
      <c r="L874" s="38"/>
      <c r="M874" s="30"/>
      <c r="N874" s="30"/>
      <c r="O874" s="30"/>
      <c r="P874" s="30"/>
      <c r="Q874" s="30"/>
      <c r="R874" s="30"/>
    </row>
    <row r="875" spans="1:18" s="249" customFormat="1" ht="31.2">
      <c r="A875" s="243" t="s">
        <v>474</v>
      </c>
      <c r="B875" s="244" t="s">
        <v>744</v>
      </c>
      <c r="C875" s="243" t="s">
        <v>22</v>
      </c>
      <c r="D875" s="245"/>
      <c r="E875" s="250"/>
      <c r="F875" s="245"/>
      <c r="G875" s="245"/>
      <c r="H875" s="245"/>
      <c r="I875" s="251"/>
      <c r="J875" s="252"/>
      <c r="K875" s="255"/>
      <c r="L875" s="256"/>
      <c r="M875" s="254"/>
      <c r="N875" s="254"/>
      <c r="O875" s="254"/>
      <c r="P875" s="254"/>
      <c r="Q875" s="254"/>
      <c r="R875" s="254"/>
    </row>
    <row r="876" spans="1:18" s="31" customFormat="1">
      <c r="A876" s="71"/>
      <c r="B876" s="80" t="s">
        <v>475</v>
      </c>
      <c r="C876" s="65"/>
      <c r="D876" s="50">
        <v>8</v>
      </c>
      <c r="E876" s="50"/>
      <c r="F876" s="50"/>
      <c r="G876" s="50"/>
      <c r="H876" s="50">
        <f>ROUND(PRODUCT(D876:G876),2)</f>
        <v>8</v>
      </c>
      <c r="I876" s="37"/>
      <c r="J876" s="49"/>
      <c r="K876" s="34"/>
      <c r="L876" s="38"/>
      <c r="M876" s="30"/>
      <c r="N876" s="30"/>
      <c r="O876" s="30"/>
      <c r="P876" s="30"/>
      <c r="Q876" s="30"/>
      <c r="R876" s="30"/>
    </row>
    <row r="877" spans="1:18" s="31" customFormat="1">
      <c r="A877" s="47"/>
      <c r="B877" s="70"/>
      <c r="C877" s="65"/>
      <c r="D877" s="50"/>
      <c r="E877" s="50"/>
      <c r="F877" s="50"/>
      <c r="G877" s="50"/>
      <c r="H877" s="50"/>
      <c r="I877" s="37"/>
      <c r="J877" s="49"/>
      <c r="K877" s="34"/>
      <c r="L877" s="38"/>
      <c r="M877" s="30"/>
      <c r="N877" s="30"/>
      <c r="O877" s="30"/>
      <c r="P877" s="30"/>
      <c r="Q877" s="30"/>
      <c r="R877" s="30"/>
    </row>
    <row r="878" spans="1:18" s="31" customFormat="1">
      <c r="A878" s="47"/>
      <c r="B878" s="64" t="str">
        <f>"Total item "&amp;A875</f>
        <v>Total item 13.2.5</v>
      </c>
      <c r="C878" s="65"/>
      <c r="D878" s="50"/>
      <c r="E878" s="50"/>
      <c r="F878" s="50"/>
      <c r="G878" s="50"/>
      <c r="H878" s="245">
        <f>SUM(H876:H877)</f>
        <v>8</v>
      </c>
      <c r="I878" s="37"/>
      <c r="J878" s="49"/>
      <c r="K878" s="34"/>
      <c r="L878" s="38"/>
      <c r="M878" s="30"/>
      <c r="N878" s="30"/>
      <c r="O878" s="30"/>
      <c r="P878" s="30"/>
      <c r="Q878" s="30"/>
      <c r="R878" s="30"/>
    </row>
    <row r="879" spans="1:18" s="31" customFormat="1">
      <c r="A879" s="185"/>
      <c r="B879" s="187"/>
      <c r="C879" s="188"/>
      <c r="D879" s="189"/>
      <c r="E879" s="189"/>
      <c r="F879" s="189"/>
      <c r="G879" s="189"/>
      <c r="H879" s="190"/>
      <c r="I879" s="37"/>
      <c r="J879" s="49"/>
      <c r="K879" s="34"/>
      <c r="L879" s="38"/>
      <c r="M879" s="30"/>
      <c r="N879" s="30"/>
      <c r="O879" s="30"/>
      <c r="P879" s="30"/>
      <c r="Q879" s="30"/>
      <c r="R879" s="30"/>
    </row>
    <row r="880" spans="1:18" s="249" customFormat="1" ht="31.2">
      <c r="A880" s="243" t="s">
        <v>476</v>
      </c>
      <c r="B880" s="244" t="s">
        <v>745</v>
      </c>
      <c r="C880" s="243" t="s">
        <v>68</v>
      </c>
      <c r="D880" s="245"/>
      <c r="E880" s="250"/>
      <c r="F880" s="245"/>
      <c r="G880" s="245"/>
      <c r="H880" s="245"/>
      <c r="I880" s="251"/>
      <c r="J880" s="252"/>
      <c r="K880" s="255"/>
      <c r="L880" s="256"/>
      <c r="M880" s="254"/>
      <c r="N880" s="254"/>
      <c r="O880" s="254"/>
      <c r="P880" s="254"/>
      <c r="Q880" s="254"/>
      <c r="R880" s="254"/>
    </row>
    <row r="881" spans="1:18" s="31" customFormat="1">
      <c r="A881" s="71"/>
      <c r="B881" s="80" t="s">
        <v>477</v>
      </c>
      <c r="C881" s="65"/>
      <c r="D881" s="50">
        <v>8</v>
      </c>
      <c r="E881" s="50"/>
      <c r="F881" s="50"/>
      <c r="G881" s="50"/>
      <c r="H881" s="50">
        <f>ROUND(PRODUCT(D881:G881),2)</f>
        <v>8</v>
      </c>
      <c r="I881" s="37"/>
      <c r="J881" s="49"/>
      <c r="K881" s="34"/>
      <c r="L881" s="38"/>
      <c r="M881" s="30"/>
      <c r="N881" s="30"/>
      <c r="O881" s="30"/>
      <c r="P881" s="30"/>
      <c r="Q881" s="30"/>
      <c r="R881" s="30"/>
    </row>
    <row r="882" spans="1:18" s="31" customFormat="1">
      <c r="A882" s="47"/>
      <c r="B882" s="70"/>
      <c r="C882" s="65"/>
      <c r="D882" s="50"/>
      <c r="E882" s="50"/>
      <c r="F882" s="50"/>
      <c r="G882" s="50"/>
      <c r="H882" s="50"/>
      <c r="I882" s="37"/>
      <c r="J882" s="49"/>
      <c r="K882" s="34"/>
      <c r="L882" s="38"/>
      <c r="M882" s="30"/>
      <c r="N882" s="30"/>
      <c r="O882" s="30"/>
      <c r="P882" s="30"/>
      <c r="Q882" s="30"/>
      <c r="R882" s="30"/>
    </row>
    <row r="883" spans="1:18" s="31" customFormat="1">
      <c r="A883" s="47"/>
      <c r="B883" s="64" t="str">
        <f>"Total item "&amp;A880</f>
        <v>Total item 13.2.6</v>
      </c>
      <c r="C883" s="65"/>
      <c r="D883" s="50"/>
      <c r="E883" s="50"/>
      <c r="F883" s="50"/>
      <c r="G883" s="50"/>
      <c r="H883" s="245">
        <f>SUM(H881:H882)</f>
        <v>8</v>
      </c>
      <c r="I883" s="37"/>
      <c r="J883" s="49"/>
      <c r="K883" s="34"/>
      <c r="L883" s="38"/>
      <c r="M883" s="30"/>
      <c r="N883" s="30"/>
      <c r="O883" s="30"/>
      <c r="P883" s="30"/>
      <c r="Q883" s="30"/>
      <c r="R883" s="30"/>
    </row>
    <row r="884" spans="1:18" s="31" customFormat="1">
      <c r="A884" s="185"/>
      <c r="B884" s="187"/>
      <c r="C884" s="188"/>
      <c r="D884" s="189"/>
      <c r="E884" s="189"/>
      <c r="F884" s="189"/>
      <c r="G884" s="189"/>
      <c r="H884" s="190"/>
      <c r="I884" s="37"/>
      <c r="J884" s="49"/>
      <c r="K884" s="34"/>
      <c r="L884" s="38"/>
      <c r="M884" s="30"/>
      <c r="N884" s="30"/>
      <c r="O884" s="30"/>
      <c r="P884" s="30"/>
      <c r="Q884" s="30"/>
      <c r="R884" s="30"/>
    </row>
    <row r="885" spans="1:18" s="249" customFormat="1" ht="46.8">
      <c r="A885" s="243" t="s">
        <v>478</v>
      </c>
      <c r="B885" s="244" t="s">
        <v>891</v>
      </c>
      <c r="C885" s="243" t="s">
        <v>22</v>
      </c>
      <c r="D885" s="245"/>
      <c r="E885" s="250"/>
      <c r="F885" s="245"/>
      <c r="G885" s="245"/>
      <c r="H885" s="245"/>
      <c r="I885" s="251"/>
      <c r="J885" s="252"/>
      <c r="K885" s="255"/>
      <c r="L885" s="256"/>
      <c r="M885" s="254"/>
      <c r="N885" s="254"/>
      <c r="O885" s="254"/>
      <c r="P885" s="254"/>
      <c r="Q885" s="254"/>
      <c r="R885" s="254"/>
    </row>
    <row r="886" spans="1:18" s="31" customFormat="1">
      <c r="A886" s="71"/>
      <c r="B886" s="80" t="s">
        <v>479</v>
      </c>
      <c r="C886" s="65"/>
      <c r="D886" s="50">
        <v>1</v>
      </c>
      <c r="E886" s="50"/>
      <c r="F886" s="50"/>
      <c r="G886" s="50"/>
      <c r="H886" s="50">
        <f>ROUND(PRODUCT(D886:G886),2)</f>
        <v>1</v>
      </c>
      <c r="I886" s="37"/>
      <c r="J886" s="49"/>
      <c r="K886" s="34"/>
      <c r="L886" s="38"/>
      <c r="M886" s="30"/>
      <c r="N886" s="30"/>
      <c r="O886" s="30"/>
      <c r="P886" s="30"/>
      <c r="Q886" s="30"/>
      <c r="R886" s="30"/>
    </row>
    <row r="887" spans="1:18" s="31" customFormat="1">
      <c r="A887" s="47"/>
      <c r="B887" s="70"/>
      <c r="C887" s="65"/>
      <c r="D887" s="50"/>
      <c r="E887" s="50"/>
      <c r="F887" s="50"/>
      <c r="G887" s="50"/>
      <c r="H887" s="50"/>
      <c r="I887" s="37"/>
      <c r="J887" s="49"/>
      <c r="K887" s="34"/>
      <c r="L887" s="38"/>
      <c r="M887" s="30"/>
      <c r="N887" s="30"/>
      <c r="O887" s="30"/>
      <c r="P887" s="30"/>
      <c r="Q887" s="30"/>
      <c r="R887" s="30"/>
    </row>
    <row r="888" spans="1:18" s="31" customFormat="1">
      <c r="A888" s="47"/>
      <c r="B888" s="64" t="str">
        <f>"Total item "&amp;A885</f>
        <v>Total item 13.2.7</v>
      </c>
      <c r="C888" s="65"/>
      <c r="D888" s="50"/>
      <c r="E888" s="50"/>
      <c r="F888" s="50"/>
      <c r="G888" s="50"/>
      <c r="H888" s="245">
        <f>SUM(H886:H887)</f>
        <v>1</v>
      </c>
      <c r="I888" s="37"/>
      <c r="J888" s="49"/>
      <c r="K888" s="34"/>
      <c r="L888" s="38"/>
      <c r="M888" s="30"/>
      <c r="N888" s="30"/>
      <c r="O888" s="30"/>
      <c r="P888" s="30"/>
      <c r="Q888" s="30"/>
      <c r="R888" s="30"/>
    </row>
    <row r="889" spans="1:18" s="31" customFormat="1">
      <c r="A889" s="185"/>
      <c r="B889" s="187"/>
      <c r="C889" s="188"/>
      <c r="D889" s="189"/>
      <c r="E889" s="189"/>
      <c r="F889" s="189"/>
      <c r="G889" s="189"/>
      <c r="H889" s="190"/>
      <c r="I889" s="37"/>
      <c r="J889" s="49"/>
      <c r="K889" s="34"/>
      <c r="L889" s="38"/>
      <c r="M889" s="30"/>
      <c r="N889" s="30"/>
      <c r="O889" s="30"/>
      <c r="P889" s="30"/>
      <c r="Q889" s="30"/>
      <c r="R889" s="30"/>
    </row>
    <row r="890" spans="1:18" s="249" customFormat="1" ht="46.8">
      <c r="A890" s="243" t="s">
        <v>480</v>
      </c>
      <c r="B890" s="244" t="s">
        <v>892</v>
      </c>
      <c r="C890" s="243" t="s">
        <v>22</v>
      </c>
      <c r="D890" s="245"/>
      <c r="E890" s="250"/>
      <c r="F890" s="245"/>
      <c r="G890" s="245"/>
      <c r="H890" s="245"/>
      <c r="I890" s="251"/>
      <c r="J890" s="252"/>
      <c r="K890" s="255"/>
      <c r="L890" s="256"/>
      <c r="M890" s="254"/>
      <c r="N890" s="254"/>
      <c r="O890" s="254"/>
      <c r="P890" s="254"/>
      <c r="Q890" s="254"/>
      <c r="R890" s="254"/>
    </row>
    <row r="891" spans="1:18" s="31" customFormat="1">
      <c r="A891" s="71"/>
      <c r="B891" s="80" t="s">
        <v>481</v>
      </c>
      <c r="C891" s="65"/>
      <c r="D891" s="50">
        <v>1</v>
      </c>
      <c r="E891" s="50"/>
      <c r="F891" s="50"/>
      <c r="G891" s="50"/>
      <c r="H891" s="50">
        <f>ROUND(PRODUCT(D891:G891),2)</f>
        <v>1</v>
      </c>
      <c r="I891" s="37"/>
      <c r="J891" s="49"/>
      <c r="K891" s="34"/>
      <c r="L891" s="38"/>
      <c r="M891" s="30"/>
      <c r="N891" s="30"/>
      <c r="O891" s="30"/>
      <c r="P891" s="30"/>
      <c r="Q891" s="30"/>
      <c r="R891" s="30"/>
    </row>
    <row r="892" spans="1:18" s="31" customFormat="1">
      <c r="A892" s="47"/>
      <c r="B892" s="70"/>
      <c r="C892" s="65"/>
      <c r="D892" s="50"/>
      <c r="E892" s="50"/>
      <c r="F892" s="50"/>
      <c r="G892" s="50"/>
      <c r="H892" s="50"/>
      <c r="I892" s="37"/>
      <c r="J892" s="49"/>
      <c r="K892" s="34"/>
      <c r="L892" s="38"/>
      <c r="M892" s="30"/>
      <c r="N892" s="30"/>
      <c r="O892" s="30"/>
      <c r="P892" s="30"/>
      <c r="Q892" s="30"/>
      <c r="R892" s="30"/>
    </row>
    <row r="893" spans="1:18" s="31" customFormat="1">
      <c r="A893" s="47"/>
      <c r="B893" s="64" t="str">
        <f>"Total item "&amp;A890</f>
        <v>Total item 13.2.8</v>
      </c>
      <c r="C893" s="65"/>
      <c r="D893" s="50"/>
      <c r="E893" s="50"/>
      <c r="F893" s="50"/>
      <c r="G893" s="50"/>
      <c r="H893" s="245">
        <f>SUM(H891:H892)</f>
        <v>1</v>
      </c>
      <c r="I893" s="37"/>
      <c r="J893" s="49"/>
      <c r="K893" s="34"/>
      <c r="L893" s="38"/>
      <c r="M893" s="30"/>
      <c r="N893" s="30"/>
      <c r="O893" s="30"/>
      <c r="P893" s="30"/>
      <c r="Q893" s="30"/>
      <c r="R893" s="30"/>
    </row>
    <row r="894" spans="1:18" s="31" customFormat="1">
      <c r="A894" s="185"/>
      <c r="B894" s="187"/>
      <c r="C894" s="188"/>
      <c r="D894" s="189"/>
      <c r="E894" s="189"/>
      <c r="F894" s="189"/>
      <c r="G894" s="189"/>
      <c r="H894" s="190"/>
      <c r="I894" s="37"/>
      <c r="J894" s="49"/>
      <c r="K894" s="34"/>
      <c r="L894" s="38"/>
      <c r="M894" s="30"/>
      <c r="N894" s="30"/>
      <c r="O894" s="30"/>
      <c r="P894" s="30"/>
      <c r="Q894" s="30"/>
      <c r="R894" s="30"/>
    </row>
    <row r="895" spans="1:18" s="31" customFormat="1">
      <c r="A895" s="57" t="s">
        <v>121</v>
      </c>
      <c r="B895" s="59" t="s">
        <v>236</v>
      </c>
      <c r="C895" s="58"/>
      <c r="D895" s="60"/>
      <c r="E895" s="60"/>
      <c r="F895" s="60"/>
      <c r="G895" s="60"/>
      <c r="H895" s="60"/>
      <c r="I895" s="228" t="str">
        <f>A895</f>
        <v>14.0</v>
      </c>
      <c r="J895" s="49"/>
      <c r="K895" s="34"/>
      <c r="L895" s="38"/>
      <c r="M895" s="30"/>
      <c r="N895" s="30"/>
      <c r="O895" s="30"/>
      <c r="P895" s="30"/>
      <c r="Q895" s="30"/>
      <c r="R895" s="30"/>
    </row>
    <row r="896" spans="1:18" s="31" customFormat="1">
      <c r="A896" s="185"/>
      <c r="B896" s="187"/>
      <c r="C896" s="188"/>
      <c r="D896" s="189"/>
      <c r="E896" s="189"/>
      <c r="F896" s="189"/>
      <c r="G896" s="189"/>
      <c r="H896" s="190"/>
      <c r="I896" s="37"/>
      <c r="J896" s="49"/>
      <c r="K896" s="34"/>
      <c r="L896" s="38"/>
      <c r="M896" s="30"/>
      <c r="N896" s="30"/>
      <c r="O896" s="30"/>
      <c r="P896" s="30"/>
      <c r="Q896" s="30"/>
      <c r="R896" s="30"/>
    </row>
    <row r="897" spans="1:18" s="249" customFormat="1" ht="46.8">
      <c r="A897" s="243" t="s">
        <v>482</v>
      </c>
      <c r="B897" s="244" t="s">
        <v>746</v>
      </c>
      <c r="C897" s="243" t="s">
        <v>16</v>
      </c>
      <c r="D897" s="245"/>
      <c r="E897" s="250"/>
      <c r="F897" s="245"/>
      <c r="G897" s="245"/>
      <c r="H897" s="245"/>
      <c r="I897" s="251"/>
      <c r="J897" s="252"/>
      <c r="K897" s="255"/>
      <c r="L897" s="256"/>
      <c r="M897" s="254"/>
      <c r="N897" s="254"/>
      <c r="O897" s="254"/>
      <c r="P897" s="254"/>
      <c r="Q897" s="254"/>
      <c r="R897" s="254"/>
    </row>
    <row r="898" spans="1:18" s="31" customFormat="1" ht="31.2">
      <c r="A898" s="71"/>
      <c r="B898" s="80" t="s">
        <v>483</v>
      </c>
      <c r="C898" s="65"/>
      <c r="D898" s="50">
        <v>76.400000000000006</v>
      </c>
      <c r="E898" s="50"/>
      <c r="F898" s="50"/>
      <c r="G898" s="50"/>
      <c r="H898" s="50">
        <f>ROUND(PRODUCT(D898:G898),2)</f>
        <v>76.400000000000006</v>
      </c>
      <c r="I898" s="37"/>
      <c r="J898" s="49"/>
      <c r="K898" s="34"/>
      <c r="L898" s="38"/>
      <c r="M898" s="30"/>
      <c r="N898" s="30"/>
      <c r="O898" s="30"/>
      <c r="P898" s="30"/>
      <c r="Q898" s="30"/>
      <c r="R898" s="30"/>
    </row>
    <row r="899" spans="1:18" s="31" customFormat="1">
      <c r="A899" s="47"/>
      <c r="B899" s="70"/>
      <c r="C899" s="65"/>
      <c r="D899" s="50"/>
      <c r="E899" s="50"/>
      <c r="F899" s="50"/>
      <c r="G899" s="50"/>
      <c r="H899" s="50"/>
      <c r="I899" s="37"/>
      <c r="J899" s="49"/>
      <c r="K899" s="34"/>
      <c r="L899" s="38"/>
      <c r="M899" s="30"/>
      <c r="N899" s="30"/>
      <c r="O899" s="30"/>
      <c r="P899" s="30"/>
      <c r="Q899" s="30"/>
      <c r="R899" s="30"/>
    </row>
    <row r="900" spans="1:18" s="31" customFormat="1">
      <c r="A900" s="47"/>
      <c r="B900" s="64" t="str">
        <f>"Total item "&amp;A897</f>
        <v>Total item 14.1</v>
      </c>
      <c r="C900" s="65"/>
      <c r="D900" s="50"/>
      <c r="E900" s="50"/>
      <c r="F900" s="50"/>
      <c r="G900" s="50"/>
      <c r="H900" s="245">
        <f>SUM(H898:H899)</f>
        <v>76.400000000000006</v>
      </c>
      <c r="I900" s="37"/>
      <c r="J900" s="49"/>
      <c r="K900" s="34"/>
      <c r="L900" s="38"/>
      <c r="M900" s="30"/>
      <c r="N900" s="30"/>
      <c r="O900" s="30"/>
      <c r="P900" s="30"/>
      <c r="Q900" s="30"/>
      <c r="R900" s="30"/>
    </row>
    <row r="901" spans="1:18" s="31" customFormat="1">
      <c r="A901" s="185"/>
      <c r="B901" s="187"/>
      <c r="C901" s="188"/>
      <c r="D901" s="189"/>
      <c r="E901" s="189"/>
      <c r="F901" s="189"/>
      <c r="G901" s="189"/>
      <c r="H901" s="190"/>
      <c r="I901" s="37"/>
      <c r="J901" s="49"/>
      <c r="K901" s="34"/>
      <c r="L901" s="38"/>
      <c r="M901" s="30"/>
      <c r="N901" s="30"/>
      <c r="O901" s="30"/>
      <c r="P901" s="30"/>
      <c r="Q901" s="30"/>
      <c r="R901" s="30"/>
    </row>
    <row r="902" spans="1:18" s="249" customFormat="1" ht="46.8">
      <c r="A902" s="243" t="s">
        <v>484</v>
      </c>
      <c r="B902" s="244" t="s">
        <v>894</v>
      </c>
      <c r="C902" s="243" t="s">
        <v>14</v>
      </c>
      <c r="D902" s="245"/>
      <c r="E902" s="250"/>
      <c r="F902" s="245"/>
      <c r="G902" s="245"/>
      <c r="H902" s="245"/>
      <c r="I902" s="251"/>
      <c r="J902" s="252"/>
      <c r="K902" s="255"/>
      <c r="L902" s="256"/>
      <c r="M902" s="254"/>
      <c r="N902" s="254"/>
      <c r="O902" s="254"/>
      <c r="P902" s="254"/>
      <c r="Q902" s="254"/>
      <c r="R902" s="254"/>
    </row>
    <row r="903" spans="1:18" s="31" customFormat="1" ht="31.2">
      <c r="A903" s="71"/>
      <c r="B903" s="80" t="s">
        <v>483</v>
      </c>
      <c r="C903" s="65"/>
      <c r="D903" s="50">
        <v>2</v>
      </c>
      <c r="E903" s="50">
        <v>76.400000000000006</v>
      </c>
      <c r="F903" s="50"/>
      <c r="G903" s="50">
        <v>0.2</v>
      </c>
      <c r="H903" s="50">
        <f>ROUND(PRODUCT(D903:G903),2)</f>
        <v>30.56</v>
      </c>
      <c r="I903" s="37"/>
      <c r="J903" s="49"/>
      <c r="K903" s="34"/>
      <c r="L903" s="38"/>
      <c r="M903" s="30"/>
      <c r="N903" s="30"/>
      <c r="O903" s="30"/>
      <c r="P903" s="30"/>
      <c r="Q903" s="30"/>
      <c r="R903" s="30"/>
    </row>
    <row r="904" spans="1:18" s="31" customFormat="1">
      <c r="A904" s="47"/>
      <c r="B904" s="70"/>
      <c r="C904" s="65"/>
      <c r="D904" s="50"/>
      <c r="E904" s="50"/>
      <c r="F904" s="50"/>
      <c r="G904" s="50"/>
      <c r="H904" s="50"/>
      <c r="I904" s="37"/>
      <c r="J904" s="49"/>
      <c r="K904" s="34"/>
      <c r="L904" s="38"/>
      <c r="M904" s="30"/>
      <c r="N904" s="30"/>
      <c r="O904" s="30"/>
      <c r="P904" s="30"/>
      <c r="Q904" s="30"/>
      <c r="R904" s="30"/>
    </row>
    <row r="905" spans="1:18" s="31" customFormat="1">
      <c r="A905" s="47"/>
      <c r="B905" s="64" t="str">
        <f>"Total item "&amp;A902</f>
        <v>Total item 14.2</v>
      </c>
      <c r="C905" s="65"/>
      <c r="D905" s="50"/>
      <c r="E905" s="50"/>
      <c r="F905" s="50"/>
      <c r="G905" s="50"/>
      <c r="H905" s="245">
        <f>SUM(H903:H904)</f>
        <v>30.56</v>
      </c>
      <c r="I905" s="37"/>
      <c r="J905" s="49"/>
      <c r="K905" s="34"/>
      <c r="L905" s="38"/>
      <c r="M905" s="30"/>
      <c r="N905" s="30"/>
      <c r="O905" s="30"/>
      <c r="P905" s="30"/>
      <c r="Q905" s="30"/>
      <c r="R905" s="30"/>
    </row>
    <row r="906" spans="1:18" s="31" customFormat="1">
      <c r="A906" s="185"/>
      <c r="B906" s="187"/>
      <c r="C906" s="188"/>
      <c r="D906" s="189"/>
      <c r="E906" s="189"/>
      <c r="F906" s="189"/>
      <c r="G906" s="189"/>
      <c r="H906" s="190"/>
      <c r="I906" s="37"/>
      <c r="J906" s="49"/>
      <c r="K906" s="34"/>
      <c r="L906" s="38"/>
      <c r="M906" s="30"/>
      <c r="N906" s="30"/>
      <c r="O906" s="30"/>
      <c r="P906" s="30"/>
      <c r="Q906" s="30"/>
      <c r="R906" s="30"/>
    </row>
    <row r="907" spans="1:18" s="249" customFormat="1" ht="46.8">
      <c r="A907" s="243" t="s">
        <v>486</v>
      </c>
      <c r="B907" s="244" t="s">
        <v>683</v>
      </c>
      <c r="C907" s="243" t="s">
        <v>14</v>
      </c>
      <c r="D907" s="245"/>
      <c r="E907" s="250"/>
      <c r="F907" s="245"/>
      <c r="G907" s="245"/>
      <c r="H907" s="245"/>
      <c r="I907" s="251"/>
      <c r="J907" s="252"/>
      <c r="K907" s="255"/>
      <c r="L907" s="256"/>
      <c r="M907" s="254"/>
      <c r="N907" s="254"/>
      <c r="O907" s="254"/>
      <c r="P907" s="254"/>
      <c r="Q907" s="254"/>
      <c r="R907" s="254"/>
    </row>
    <row r="908" spans="1:18" s="31" customFormat="1" ht="31.2">
      <c r="A908" s="71"/>
      <c r="B908" s="80" t="s">
        <v>483</v>
      </c>
      <c r="C908" s="65"/>
      <c r="D908" s="50">
        <v>2</v>
      </c>
      <c r="E908" s="50">
        <f>H905</f>
        <v>30.56</v>
      </c>
      <c r="F908" s="50"/>
      <c r="G908" s="50"/>
      <c r="H908" s="50">
        <f>ROUND(PRODUCT(D908:G908),2)</f>
        <v>61.12</v>
      </c>
      <c r="I908" s="37"/>
      <c r="J908" s="49"/>
      <c r="K908" s="34"/>
      <c r="L908" s="38"/>
      <c r="M908" s="30"/>
      <c r="N908" s="30"/>
      <c r="O908" s="30"/>
      <c r="P908" s="30"/>
      <c r="Q908" s="30"/>
      <c r="R908" s="30"/>
    </row>
    <row r="909" spans="1:18" s="31" customFormat="1">
      <c r="A909" s="47"/>
      <c r="B909" s="70"/>
      <c r="C909" s="65"/>
      <c r="D909" s="50"/>
      <c r="E909" s="50"/>
      <c r="F909" s="50"/>
      <c r="G909" s="50"/>
      <c r="H909" s="50"/>
      <c r="I909" s="37"/>
      <c r="J909" s="49"/>
      <c r="K909" s="34"/>
      <c r="L909" s="38"/>
      <c r="M909" s="30"/>
      <c r="N909" s="30"/>
      <c r="O909" s="30"/>
      <c r="P909" s="30"/>
      <c r="Q909" s="30"/>
      <c r="R909" s="30"/>
    </row>
    <row r="910" spans="1:18" s="31" customFormat="1">
      <c r="A910" s="47"/>
      <c r="B910" s="64" t="str">
        <f>"Total item "&amp;A907</f>
        <v>Total item 14.3</v>
      </c>
      <c r="C910" s="65"/>
      <c r="D910" s="50"/>
      <c r="E910" s="50"/>
      <c r="F910" s="50"/>
      <c r="G910" s="50"/>
      <c r="H910" s="245">
        <f>SUM(H908:H909)</f>
        <v>61.12</v>
      </c>
      <c r="I910" s="37"/>
      <c r="J910" s="49"/>
      <c r="K910" s="34"/>
      <c r="L910" s="38"/>
      <c r="M910" s="30"/>
      <c r="N910" s="30"/>
      <c r="O910" s="30"/>
      <c r="P910" s="30"/>
      <c r="Q910" s="30"/>
      <c r="R910" s="30"/>
    </row>
    <row r="911" spans="1:18" s="31" customFormat="1">
      <c r="A911" s="185"/>
      <c r="B911" s="187"/>
      <c r="C911" s="188"/>
      <c r="D911" s="189"/>
      <c r="E911" s="189"/>
      <c r="F911" s="189"/>
      <c r="G911" s="189"/>
      <c r="H911" s="190"/>
      <c r="I911" s="37"/>
      <c r="J911" s="49"/>
      <c r="K911" s="34"/>
      <c r="L911" s="38"/>
      <c r="M911" s="30"/>
      <c r="N911" s="30"/>
      <c r="O911" s="30"/>
      <c r="P911" s="30"/>
      <c r="Q911" s="30"/>
      <c r="R911" s="30"/>
    </row>
    <row r="912" spans="1:18" s="249" customFormat="1" ht="31.2">
      <c r="A912" s="243" t="s">
        <v>896</v>
      </c>
      <c r="B912" s="244" t="s">
        <v>895</v>
      </c>
      <c r="C912" s="243" t="s">
        <v>14</v>
      </c>
      <c r="D912" s="245"/>
      <c r="E912" s="250"/>
      <c r="F912" s="245"/>
      <c r="G912" s="245"/>
      <c r="H912" s="245"/>
      <c r="I912" s="251"/>
      <c r="J912" s="252"/>
      <c r="K912" s="255"/>
      <c r="L912" s="256"/>
      <c r="M912" s="254"/>
      <c r="N912" s="254"/>
      <c r="O912" s="254"/>
      <c r="P912" s="254"/>
      <c r="Q912" s="254"/>
      <c r="R912" s="254"/>
    </row>
    <row r="913" spans="1:18" s="31" customFormat="1" ht="31.2">
      <c r="A913" s="71"/>
      <c r="B913" s="80" t="s">
        <v>483</v>
      </c>
      <c r="C913" s="65"/>
      <c r="D913" s="50"/>
      <c r="E913" s="50">
        <f>H910</f>
        <v>61.12</v>
      </c>
      <c r="F913" s="50"/>
      <c r="G913" s="50"/>
      <c r="H913" s="50">
        <f>ROUND(PRODUCT(D913:G913),2)</f>
        <v>61.12</v>
      </c>
      <c r="I913" s="37"/>
      <c r="J913" s="49"/>
      <c r="K913" s="34"/>
      <c r="L913" s="38"/>
      <c r="M913" s="30"/>
      <c r="N913" s="30"/>
      <c r="O913" s="30"/>
      <c r="P913" s="30"/>
      <c r="Q913" s="30"/>
      <c r="R913" s="30"/>
    </row>
    <row r="914" spans="1:18" s="31" customFormat="1">
      <c r="A914" s="47"/>
      <c r="B914" s="70"/>
      <c r="C914" s="65"/>
      <c r="D914" s="50"/>
      <c r="E914" s="50"/>
      <c r="F914" s="50"/>
      <c r="G914" s="50"/>
      <c r="H914" s="50"/>
      <c r="I914" s="37"/>
      <c r="J914" s="49"/>
      <c r="K914" s="34"/>
      <c r="L914" s="38"/>
      <c r="M914" s="30"/>
      <c r="N914" s="30"/>
      <c r="O914" s="30"/>
      <c r="P914" s="30"/>
      <c r="Q914" s="30"/>
      <c r="R914" s="30"/>
    </row>
    <row r="915" spans="1:18" s="31" customFormat="1">
      <c r="A915" s="47"/>
      <c r="B915" s="64" t="str">
        <f>"Total item "&amp;A912</f>
        <v>Total item 14.4</v>
      </c>
      <c r="C915" s="65"/>
      <c r="D915" s="50"/>
      <c r="E915" s="50"/>
      <c r="F915" s="50"/>
      <c r="G915" s="50"/>
      <c r="H915" s="245">
        <f>SUM(H913:H914)</f>
        <v>61.12</v>
      </c>
      <c r="I915" s="37"/>
      <c r="J915" s="49"/>
      <c r="K915" s="34"/>
      <c r="L915" s="38"/>
      <c r="M915" s="30"/>
      <c r="N915" s="30"/>
      <c r="O915" s="30"/>
      <c r="P915" s="30"/>
      <c r="Q915" s="30"/>
      <c r="R915" s="30"/>
    </row>
    <row r="916" spans="1:18" s="31" customFormat="1">
      <c r="A916" s="185"/>
      <c r="B916" s="187"/>
      <c r="C916" s="188"/>
      <c r="D916" s="189"/>
      <c r="E916" s="189"/>
      <c r="F916" s="189"/>
      <c r="G916" s="189"/>
      <c r="H916" s="190"/>
      <c r="I916" s="37"/>
      <c r="J916" s="49"/>
      <c r="K916" s="34"/>
      <c r="L916" s="38"/>
      <c r="M916" s="30"/>
      <c r="N916" s="30"/>
      <c r="O916" s="30"/>
      <c r="P916" s="30"/>
      <c r="Q916" s="30"/>
      <c r="R916" s="30"/>
    </row>
    <row r="917" spans="1:18" s="249" customFormat="1" ht="31.2">
      <c r="A917" s="243" t="s">
        <v>897</v>
      </c>
      <c r="B917" s="244" t="s">
        <v>893</v>
      </c>
      <c r="C917" s="243" t="s">
        <v>18</v>
      </c>
      <c r="D917" s="245"/>
      <c r="E917" s="250"/>
      <c r="F917" s="245"/>
      <c r="G917" s="245"/>
      <c r="H917" s="245"/>
      <c r="I917" s="251"/>
      <c r="J917" s="252"/>
      <c r="K917" s="255"/>
      <c r="L917" s="256"/>
      <c r="M917" s="254"/>
      <c r="N917" s="254"/>
      <c r="O917" s="254"/>
      <c r="P917" s="254"/>
      <c r="Q917" s="254"/>
      <c r="R917" s="254"/>
    </row>
    <row r="918" spans="1:18" s="31" customFormat="1">
      <c r="A918" s="71"/>
      <c r="B918" s="80" t="s">
        <v>485</v>
      </c>
      <c r="C918" s="65"/>
      <c r="D918" s="50">
        <v>8</v>
      </c>
      <c r="E918" s="50">
        <v>1</v>
      </c>
      <c r="F918" s="50">
        <v>0.5</v>
      </c>
      <c r="G918" s="50">
        <v>0.04</v>
      </c>
      <c r="H918" s="50">
        <f>ROUND(PRODUCT(D918:G918),2)</f>
        <v>0.16</v>
      </c>
      <c r="I918" s="37"/>
      <c r="J918" s="49"/>
      <c r="K918" s="34"/>
      <c r="L918" s="38"/>
      <c r="M918" s="30"/>
      <c r="N918" s="30"/>
      <c r="O918" s="30"/>
      <c r="P918" s="30"/>
      <c r="Q918" s="30"/>
      <c r="R918" s="30"/>
    </row>
    <row r="919" spans="1:18" s="31" customFormat="1">
      <c r="A919" s="47"/>
      <c r="B919" s="70"/>
      <c r="C919" s="65"/>
      <c r="D919" s="50"/>
      <c r="E919" s="50"/>
      <c r="F919" s="50"/>
      <c r="G919" s="50"/>
      <c r="H919" s="50"/>
      <c r="I919" s="37"/>
      <c r="J919" s="49"/>
      <c r="K919" s="34"/>
      <c r="L919" s="38"/>
      <c r="M919" s="30"/>
      <c r="N919" s="30"/>
      <c r="O919" s="30"/>
      <c r="P919" s="30"/>
      <c r="Q919" s="30"/>
      <c r="R919" s="30"/>
    </row>
    <row r="920" spans="1:18" s="31" customFormat="1">
      <c r="A920" s="47"/>
      <c r="B920" s="64" t="str">
        <f>"Total item "&amp;A917</f>
        <v>Total item 14.5</v>
      </c>
      <c r="C920" s="65"/>
      <c r="D920" s="50"/>
      <c r="E920" s="50"/>
      <c r="F920" s="50"/>
      <c r="G920" s="50"/>
      <c r="H920" s="245">
        <f>SUM(H918:H919)</f>
        <v>0.16</v>
      </c>
      <c r="I920" s="37"/>
      <c r="J920" s="49"/>
      <c r="K920" s="34"/>
      <c r="L920" s="38"/>
      <c r="M920" s="30"/>
      <c r="N920" s="30"/>
      <c r="O920" s="30"/>
      <c r="P920" s="30"/>
      <c r="Q920" s="30"/>
      <c r="R920" s="30"/>
    </row>
    <row r="921" spans="1:18" s="31" customFormat="1">
      <c r="A921" s="185"/>
      <c r="B921" s="187"/>
      <c r="C921" s="188"/>
      <c r="D921" s="189"/>
      <c r="E921" s="189"/>
      <c r="F921" s="189"/>
      <c r="G921" s="189"/>
      <c r="H921" s="190"/>
      <c r="I921" s="37"/>
      <c r="J921" s="49"/>
      <c r="K921" s="34"/>
      <c r="L921" s="38"/>
      <c r="M921" s="30"/>
      <c r="N921" s="30"/>
      <c r="O921" s="30"/>
      <c r="P921" s="30"/>
      <c r="Q921" s="30"/>
      <c r="R921" s="30"/>
    </row>
    <row r="922" spans="1:18" s="249" customFormat="1" ht="31.2">
      <c r="A922" s="243" t="s">
        <v>898</v>
      </c>
      <c r="B922" s="244" t="s">
        <v>747</v>
      </c>
      <c r="C922" s="243" t="s">
        <v>18</v>
      </c>
      <c r="D922" s="245"/>
      <c r="E922" s="250"/>
      <c r="F922" s="245"/>
      <c r="G922" s="245"/>
      <c r="H922" s="245"/>
      <c r="I922" s="251"/>
      <c r="J922" s="252"/>
      <c r="K922" s="255"/>
      <c r="L922" s="256"/>
      <c r="M922" s="254"/>
      <c r="N922" s="254"/>
      <c r="O922" s="254"/>
      <c r="P922" s="254"/>
      <c r="Q922" s="254"/>
      <c r="R922" s="254"/>
    </row>
    <row r="923" spans="1:18" s="31" customFormat="1">
      <c r="A923" s="71"/>
      <c r="B923" s="80" t="s">
        <v>487</v>
      </c>
      <c r="C923" s="65"/>
      <c r="D923" s="50">
        <v>1.87</v>
      </c>
      <c r="E923" s="50"/>
      <c r="F923" s="50"/>
      <c r="G923" s="50"/>
      <c r="H923" s="50">
        <f>ROUND(PRODUCT(D923:G923),2)</f>
        <v>1.87</v>
      </c>
      <c r="I923" s="37"/>
      <c r="J923" s="49"/>
      <c r="K923" s="34"/>
      <c r="L923" s="38"/>
      <c r="M923" s="30"/>
      <c r="N923" s="30"/>
      <c r="O923" s="30"/>
      <c r="P923" s="30"/>
      <c r="Q923" s="30"/>
      <c r="R923" s="30"/>
    </row>
    <row r="924" spans="1:18" s="31" customFormat="1">
      <c r="A924" s="47"/>
      <c r="B924" s="70"/>
      <c r="C924" s="65"/>
      <c r="D924" s="50"/>
      <c r="E924" s="50"/>
      <c r="F924" s="50"/>
      <c r="G924" s="50"/>
      <c r="H924" s="50"/>
      <c r="I924" s="37"/>
      <c r="J924" s="49"/>
      <c r="K924" s="34"/>
      <c r="L924" s="38"/>
      <c r="M924" s="30"/>
      <c r="N924" s="30"/>
      <c r="O924" s="30"/>
      <c r="P924" s="30"/>
      <c r="Q924" s="30"/>
      <c r="R924" s="30"/>
    </row>
    <row r="925" spans="1:18" s="31" customFormat="1">
      <c r="A925" s="47"/>
      <c r="B925" s="64" t="str">
        <f>"Total item "&amp;A922</f>
        <v>Total item 14.6</v>
      </c>
      <c r="C925" s="65"/>
      <c r="D925" s="50"/>
      <c r="E925" s="50"/>
      <c r="F925" s="50"/>
      <c r="G925" s="50"/>
      <c r="H925" s="245">
        <f>SUM(H923:H924)</f>
        <v>1.87</v>
      </c>
      <c r="I925" s="37"/>
      <c r="J925" s="49"/>
      <c r="K925" s="34"/>
      <c r="L925" s="38"/>
      <c r="M925" s="30"/>
      <c r="N925" s="30"/>
      <c r="O925" s="30"/>
      <c r="P925" s="30"/>
      <c r="Q925" s="30"/>
      <c r="R925" s="30"/>
    </row>
    <row r="926" spans="1:18" s="31" customFormat="1">
      <c r="A926" s="185"/>
      <c r="B926" s="187"/>
      <c r="C926" s="188"/>
      <c r="D926" s="189"/>
      <c r="E926" s="189"/>
      <c r="F926" s="189"/>
      <c r="G926" s="189"/>
      <c r="H926" s="190"/>
      <c r="I926" s="37"/>
      <c r="J926" s="49"/>
      <c r="K926" s="34"/>
      <c r="L926" s="38"/>
      <c r="M926" s="30"/>
      <c r="N926" s="30"/>
      <c r="O926" s="30"/>
      <c r="P926" s="30"/>
      <c r="Q926" s="30"/>
      <c r="R926" s="30"/>
    </row>
    <row r="927" spans="1:18" s="31" customFormat="1">
      <c r="A927" s="57" t="s">
        <v>122</v>
      </c>
      <c r="B927" s="59" t="s">
        <v>488</v>
      </c>
      <c r="C927" s="58"/>
      <c r="D927" s="60"/>
      <c r="E927" s="60"/>
      <c r="F927" s="60"/>
      <c r="G927" s="60"/>
      <c r="H927" s="60"/>
      <c r="I927" s="237" t="str">
        <f>A927</f>
        <v>15.0</v>
      </c>
      <c r="J927" s="49"/>
      <c r="K927" s="34"/>
      <c r="L927" s="38"/>
      <c r="M927" s="30"/>
      <c r="N927" s="30"/>
      <c r="O927" s="30"/>
      <c r="P927" s="30"/>
      <c r="Q927" s="30"/>
      <c r="R927" s="30"/>
    </row>
    <row r="928" spans="1:18" s="31" customFormat="1">
      <c r="A928" s="185"/>
      <c r="B928" s="187"/>
      <c r="C928" s="188"/>
      <c r="D928" s="189"/>
      <c r="E928" s="189"/>
      <c r="F928" s="189"/>
      <c r="G928" s="189"/>
      <c r="H928" s="190"/>
      <c r="I928" s="37"/>
      <c r="J928" s="49"/>
      <c r="K928" s="34"/>
      <c r="L928" s="38"/>
      <c r="M928" s="30"/>
      <c r="N928" s="30"/>
      <c r="O928" s="30"/>
      <c r="P928" s="30"/>
      <c r="Q928" s="30"/>
      <c r="R928" s="30"/>
    </row>
    <row r="929" spans="1:18" s="249" customFormat="1" ht="31.2">
      <c r="A929" s="243" t="s">
        <v>489</v>
      </c>
      <c r="B929" s="244" t="s">
        <v>748</v>
      </c>
      <c r="C929" s="243" t="s">
        <v>22</v>
      </c>
      <c r="D929" s="245"/>
      <c r="E929" s="250"/>
      <c r="F929" s="245"/>
      <c r="G929" s="245"/>
      <c r="H929" s="245"/>
      <c r="I929" s="251"/>
      <c r="J929" s="252"/>
      <c r="K929" s="255"/>
      <c r="L929" s="256"/>
      <c r="M929" s="254"/>
      <c r="N929" s="254"/>
      <c r="O929" s="254"/>
      <c r="P929" s="254"/>
      <c r="Q929" s="254"/>
      <c r="R929" s="254"/>
    </row>
    <row r="930" spans="1:18" s="31" customFormat="1">
      <c r="A930" s="71"/>
      <c r="B930" s="80" t="s">
        <v>490</v>
      </c>
      <c r="C930" s="65"/>
      <c r="D930" s="50">
        <v>6</v>
      </c>
      <c r="E930" s="50"/>
      <c r="F930" s="50"/>
      <c r="G930" s="50"/>
      <c r="H930" s="50">
        <f>ROUND(PRODUCT(D930:G930),2)</f>
        <v>6</v>
      </c>
      <c r="I930" s="37"/>
      <c r="J930" s="49"/>
      <c r="K930" s="34"/>
      <c r="L930" s="38"/>
      <c r="M930" s="30"/>
      <c r="N930" s="30"/>
      <c r="O930" s="30"/>
      <c r="P930" s="30"/>
      <c r="Q930" s="30"/>
      <c r="R930" s="30"/>
    </row>
    <row r="931" spans="1:18" s="31" customFormat="1">
      <c r="A931" s="47"/>
      <c r="B931" s="70"/>
      <c r="C931" s="65"/>
      <c r="D931" s="50"/>
      <c r="E931" s="50"/>
      <c r="F931" s="50"/>
      <c r="G931" s="50"/>
      <c r="H931" s="50"/>
      <c r="I931" s="37"/>
      <c r="J931" s="49"/>
      <c r="K931" s="34"/>
      <c r="L931" s="38"/>
      <c r="M931" s="30"/>
      <c r="N931" s="30"/>
      <c r="O931" s="30"/>
      <c r="P931" s="30"/>
      <c r="Q931" s="30"/>
      <c r="R931" s="30"/>
    </row>
    <row r="932" spans="1:18" s="31" customFormat="1">
      <c r="A932" s="47"/>
      <c r="B932" s="64" t="str">
        <f>"Total item "&amp;A929</f>
        <v>Total item 15.1</v>
      </c>
      <c r="C932" s="65"/>
      <c r="D932" s="50"/>
      <c r="E932" s="50"/>
      <c r="F932" s="50"/>
      <c r="G932" s="50"/>
      <c r="H932" s="245">
        <f>SUM(H930:H931)</f>
        <v>6</v>
      </c>
      <c r="I932" s="37"/>
      <c r="J932" s="49"/>
      <c r="K932" s="34"/>
      <c r="L932" s="38"/>
      <c r="M932" s="30"/>
      <c r="N932" s="30"/>
      <c r="O932" s="30"/>
      <c r="P932" s="30"/>
      <c r="Q932" s="30"/>
      <c r="R932" s="30"/>
    </row>
    <row r="933" spans="1:18" s="31" customFormat="1">
      <c r="A933" s="185"/>
      <c r="B933" s="187"/>
      <c r="C933" s="188"/>
      <c r="D933" s="189"/>
      <c r="E933" s="189"/>
      <c r="F933" s="189"/>
      <c r="G933" s="189"/>
      <c r="H933" s="190"/>
      <c r="I933" s="37"/>
      <c r="J933" s="49"/>
      <c r="K933" s="34"/>
      <c r="L933" s="38"/>
      <c r="M933" s="30"/>
      <c r="N933" s="30"/>
      <c r="O933" s="30"/>
      <c r="P933" s="30"/>
      <c r="Q933" s="30"/>
      <c r="R933" s="30"/>
    </row>
    <row r="934" spans="1:18" s="249" customFormat="1" ht="31.2">
      <c r="A934" s="243" t="s">
        <v>491</v>
      </c>
      <c r="B934" s="244" t="s">
        <v>749</v>
      </c>
      <c r="C934" s="243" t="s">
        <v>68</v>
      </c>
      <c r="D934" s="245"/>
      <c r="E934" s="250"/>
      <c r="F934" s="245"/>
      <c r="G934" s="245"/>
      <c r="H934" s="245"/>
      <c r="I934" s="251"/>
      <c r="J934" s="252"/>
      <c r="K934" s="255"/>
      <c r="L934" s="256"/>
      <c r="M934" s="254"/>
      <c r="N934" s="254"/>
      <c r="O934" s="254"/>
      <c r="P934" s="254"/>
      <c r="Q934" s="254"/>
      <c r="R934" s="254"/>
    </row>
    <row r="935" spans="1:18" s="31" customFormat="1" ht="31.2">
      <c r="A935" s="71"/>
      <c r="B935" s="80" t="s">
        <v>492</v>
      </c>
      <c r="C935" s="65"/>
      <c r="D935" s="50">
        <v>6</v>
      </c>
      <c r="E935" s="50"/>
      <c r="F935" s="50"/>
      <c r="G935" s="50"/>
      <c r="H935" s="50">
        <f>ROUND(PRODUCT(D935:G935),2)</f>
        <v>6</v>
      </c>
      <c r="I935" s="37"/>
      <c r="J935" s="49"/>
      <c r="K935" s="34"/>
      <c r="L935" s="38"/>
      <c r="M935" s="30"/>
      <c r="N935" s="30"/>
      <c r="O935" s="30"/>
      <c r="P935" s="30"/>
      <c r="Q935" s="30"/>
      <c r="R935" s="30"/>
    </row>
    <row r="936" spans="1:18" s="31" customFormat="1">
      <c r="A936" s="47"/>
      <c r="B936" s="70"/>
      <c r="C936" s="65"/>
      <c r="D936" s="50"/>
      <c r="E936" s="50"/>
      <c r="F936" s="50"/>
      <c r="G936" s="50"/>
      <c r="H936" s="50"/>
      <c r="I936" s="37"/>
      <c r="J936" s="49"/>
      <c r="K936" s="34"/>
      <c r="L936" s="38"/>
      <c r="M936" s="30"/>
      <c r="N936" s="30"/>
      <c r="O936" s="30"/>
      <c r="P936" s="30"/>
      <c r="Q936" s="30"/>
      <c r="R936" s="30"/>
    </row>
    <row r="937" spans="1:18" s="31" customFormat="1">
      <c r="A937" s="47"/>
      <c r="B937" s="64" t="str">
        <f>"Total item "&amp;A934</f>
        <v>Total item 15.2</v>
      </c>
      <c r="C937" s="65"/>
      <c r="D937" s="50"/>
      <c r="E937" s="50"/>
      <c r="F937" s="50"/>
      <c r="G937" s="50"/>
      <c r="H937" s="245">
        <f>SUM(H935:H936)</f>
        <v>6</v>
      </c>
      <c r="I937" s="37"/>
      <c r="J937" s="49"/>
      <c r="K937" s="34"/>
      <c r="L937" s="38"/>
      <c r="M937" s="30"/>
      <c r="N937" s="30"/>
      <c r="O937" s="30"/>
      <c r="P937" s="30"/>
      <c r="Q937" s="30"/>
      <c r="R937" s="30"/>
    </row>
    <row r="938" spans="1:18" s="31" customFormat="1">
      <c r="A938" s="185"/>
      <c r="B938" s="187"/>
      <c r="C938" s="188"/>
      <c r="D938" s="189"/>
      <c r="E938" s="189"/>
      <c r="F938" s="189"/>
      <c r="G938" s="189"/>
      <c r="H938" s="190"/>
      <c r="I938" s="37"/>
      <c r="J938" s="49"/>
      <c r="K938" s="34"/>
      <c r="L938" s="38"/>
      <c r="M938" s="30"/>
      <c r="N938" s="30"/>
      <c r="O938" s="30"/>
      <c r="P938" s="30"/>
      <c r="Q938" s="30"/>
      <c r="R938" s="30"/>
    </row>
    <row r="939" spans="1:18" s="249" customFormat="1" ht="31.2">
      <c r="A939" s="243" t="s">
        <v>493</v>
      </c>
      <c r="B939" s="244" t="s">
        <v>750</v>
      </c>
      <c r="C939" s="243" t="s">
        <v>22</v>
      </c>
      <c r="D939" s="245"/>
      <c r="E939" s="250"/>
      <c r="F939" s="245"/>
      <c r="G939" s="245"/>
      <c r="H939" s="245"/>
      <c r="I939" s="251"/>
      <c r="J939" s="252"/>
      <c r="K939" s="255"/>
      <c r="L939" s="256"/>
      <c r="M939" s="254"/>
      <c r="N939" s="254"/>
      <c r="O939" s="254"/>
      <c r="P939" s="254"/>
      <c r="Q939" s="254"/>
      <c r="R939" s="254"/>
    </row>
    <row r="940" spans="1:18" s="31" customFormat="1">
      <c r="A940" s="71"/>
      <c r="B940" s="80" t="s">
        <v>494</v>
      </c>
      <c r="C940" s="65"/>
      <c r="D940" s="50">
        <v>6</v>
      </c>
      <c r="E940" s="50"/>
      <c r="F940" s="50"/>
      <c r="G940" s="50"/>
      <c r="H940" s="50">
        <f>ROUND(PRODUCT(D940:G940),2)</f>
        <v>6</v>
      </c>
      <c r="I940" s="37"/>
      <c r="J940" s="49"/>
      <c r="K940" s="34"/>
      <c r="L940" s="38"/>
      <c r="M940" s="30"/>
      <c r="N940" s="30"/>
      <c r="O940" s="30"/>
      <c r="P940" s="30"/>
      <c r="Q940" s="30"/>
      <c r="R940" s="30"/>
    </row>
    <row r="941" spans="1:18" s="31" customFormat="1">
      <c r="A941" s="47"/>
      <c r="B941" s="70"/>
      <c r="C941" s="65"/>
      <c r="D941" s="50"/>
      <c r="E941" s="50"/>
      <c r="F941" s="50"/>
      <c r="G941" s="50"/>
      <c r="H941" s="50"/>
      <c r="I941" s="37"/>
      <c r="J941" s="49"/>
      <c r="K941" s="34"/>
      <c r="L941" s="38"/>
      <c r="M941" s="30"/>
      <c r="N941" s="30"/>
      <c r="O941" s="30"/>
      <c r="P941" s="30"/>
      <c r="Q941" s="30"/>
      <c r="R941" s="30"/>
    </row>
    <row r="942" spans="1:18" s="31" customFormat="1">
      <c r="A942" s="47"/>
      <c r="B942" s="64" t="str">
        <f>"Total item "&amp;A939</f>
        <v>Total item 15.3</v>
      </c>
      <c r="C942" s="65"/>
      <c r="D942" s="50"/>
      <c r="E942" s="50"/>
      <c r="F942" s="50"/>
      <c r="G942" s="50"/>
      <c r="H942" s="245">
        <f>SUM(H940:H941)</f>
        <v>6</v>
      </c>
      <c r="I942" s="37"/>
      <c r="J942" s="49"/>
      <c r="K942" s="34"/>
      <c r="L942" s="38"/>
      <c r="M942" s="30"/>
      <c r="N942" s="30"/>
      <c r="O942" s="30"/>
      <c r="P942" s="30"/>
      <c r="Q942" s="30"/>
      <c r="R942" s="30"/>
    </row>
    <row r="943" spans="1:18" s="31" customFormat="1">
      <c r="A943" s="225"/>
      <c r="B943" s="187"/>
      <c r="C943" s="188"/>
      <c r="D943" s="189"/>
      <c r="E943" s="189"/>
      <c r="F943" s="189"/>
      <c r="G943" s="189"/>
      <c r="H943" s="226"/>
      <c r="I943" s="37"/>
      <c r="J943" s="49"/>
      <c r="K943" s="34"/>
      <c r="L943" s="38"/>
      <c r="M943" s="30"/>
      <c r="N943" s="30"/>
      <c r="O943" s="30"/>
      <c r="P943" s="30"/>
      <c r="Q943" s="30"/>
      <c r="R943" s="30"/>
    </row>
    <row r="944" spans="1:18" s="249" customFormat="1" ht="62.4">
      <c r="A944" s="243" t="s">
        <v>495</v>
      </c>
      <c r="B944" s="244" t="s">
        <v>751</v>
      </c>
      <c r="C944" s="243" t="s">
        <v>22</v>
      </c>
      <c r="D944" s="245"/>
      <c r="E944" s="250"/>
      <c r="F944" s="245"/>
      <c r="G944" s="245"/>
      <c r="H944" s="245"/>
      <c r="I944" s="251"/>
      <c r="J944" s="252"/>
      <c r="K944" s="255"/>
      <c r="L944" s="256"/>
      <c r="M944" s="254"/>
      <c r="N944" s="254"/>
      <c r="O944" s="254"/>
      <c r="P944" s="254"/>
      <c r="Q944" s="254"/>
      <c r="R944" s="254"/>
    </row>
    <row r="945" spans="1:18" s="31" customFormat="1" ht="31.2">
      <c r="A945" s="71"/>
      <c r="B945" s="80" t="s">
        <v>496</v>
      </c>
      <c r="C945" s="65"/>
      <c r="D945" s="50">
        <v>2</v>
      </c>
      <c r="E945" s="50"/>
      <c r="F945" s="50"/>
      <c r="G945" s="50"/>
      <c r="H945" s="50">
        <f>ROUND(PRODUCT(D945:G945),2)</f>
        <v>2</v>
      </c>
      <c r="I945" s="37"/>
      <c r="J945" s="49"/>
      <c r="K945" s="34"/>
      <c r="L945" s="38"/>
      <c r="M945" s="30"/>
      <c r="N945" s="30"/>
      <c r="O945" s="30"/>
      <c r="P945" s="30"/>
      <c r="Q945" s="30"/>
      <c r="R945" s="30"/>
    </row>
    <row r="946" spans="1:18" s="31" customFormat="1">
      <c r="A946" s="47"/>
      <c r="B946" s="70"/>
      <c r="C946" s="65"/>
      <c r="D946" s="50"/>
      <c r="E946" s="50"/>
      <c r="F946" s="50"/>
      <c r="G946" s="50"/>
      <c r="H946" s="50"/>
      <c r="I946" s="37"/>
      <c r="J946" s="49"/>
      <c r="K946" s="34"/>
      <c r="L946" s="38"/>
      <c r="M946" s="30"/>
      <c r="N946" s="30"/>
      <c r="O946" s="30"/>
      <c r="P946" s="30"/>
      <c r="Q946" s="30"/>
      <c r="R946" s="30"/>
    </row>
    <row r="947" spans="1:18" s="31" customFormat="1">
      <c r="A947" s="47"/>
      <c r="B947" s="64" t="str">
        <f>"Total item "&amp;A944</f>
        <v>Total item 15.4</v>
      </c>
      <c r="C947" s="65"/>
      <c r="D947" s="50"/>
      <c r="E947" s="50"/>
      <c r="F947" s="50"/>
      <c r="G947" s="50"/>
      <c r="H947" s="245">
        <f>SUM(H945:H946)</f>
        <v>2</v>
      </c>
      <c r="I947" s="37"/>
      <c r="J947" s="49"/>
      <c r="K947" s="34"/>
      <c r="L947" s="38"/>
      <c r="M947" s="30"/>
      <c r="N947" s="30"/>
      <c r="O947" s="30"/>
      <c r="P947" s="30"/>
      <c r="Q947" s="30"/>
      <c r="R947" s="30"/>
    </row>
    <row r="948" spans="1:18" s="31" customFormat="1">
      <c r="A948" s="185"/>
      <c r="B948" s="187"/>
      <c r="C948" s="188"/>
      <c r="D948" s="189"/>
      <c r="E948" s="189"/>
      <c r="F948" s="189"/>
      <c r="G948" s="189"/>
      <c r="H948" s="190"/>
      <c r="I948" s="37"/>
      <c r="J948" s="49"/>
      <c r="K948" s="34"/>
      <c r="L948" s="38"/>
      <c r="M948" s="30"/>
      <c r="N948" s="30"/>
      <c r="O948" s="30"/>
      <c r="P948" s="30"/>
      <c r="Q948" s="30"/>
      <c r="R948" s="30"/>
    </row>
    <row r="949" spans="1:18" s="249" customFormat="1">
      <c r="A949" s="243" t="s">
        <v>497</v>
      </c>
      <c r="B949" s="244" t="s">
        <v>752</v>
      </c>
      <c r="C949" s="243" t="s">
        <v>68</v>
      </c>
      <c r="D949" s="245"/>
      <c r="E949" s="250"/>
      <c r="F949" s="245"/>
      <c r="G949" s="245"/>
      <c r="H949" s="245"/>
      <c r="I949" s="251"/>
      <c r="J949" s="252"/>
      <c r="K949" s="255"/>
      <c r="L949" s="256"/>
      <c r="M949" s="254"/>
      <c r="N949" s="254"/>
      <c r="O949" s="254"/>
      <c r="P949" s="254"/>
      <c r="Q949" s="254"/>
      <c r="R949" s="254"/>
    </row>
    <row r="950" spans="1:18" s="31" customFormat="1" ht="31.2">
      <c r="A950" s="71"/>
      <c r="B950" s="80" t="s">
        <v>498</v>
      </c>
      <c r="C950" s="65"/>
      <c r="D950" s="50">
        <v>2</v>
      </c>
      <c r="E950" s="50"/>
      <c r="F950" s="50"/>
      <c r="G950" s="50"/>
      <c r="H950" s="50">
        <f>ROUND(PRODUCT(D950:G950),2)</f>
        <v>2</v>
      </c>
      <c r="I950" s="37"/>
      <c r="J950" s="49"/>
      <c r="K950" s="34"/>
      <c r="L950" s="38"/>
      <c r="M950" s="30"/>
      <c r="N950" s="30"/>
      <c r="O950" s="30"/>
      <c r="P950" s="30"/>
      <c r="Q950" s="30"/>
      <c r="R950" s="30"/>
    </row>
    <row r="951" spans="1:18" s="31" customFormat="1">
      <c r="A951" s="47"/>
      <c r="B951" s="70"/>
      <c r="C951" s="65"/>
      <c r="D951" s="50"/>
      <c r="E951" s="50"/>
      <c r="F951" s="50"/>
      <c r="G951" s="50"/>
      <c r="H951" s="50"/>
      <c r="I951" s="37"/>
      <c r="J951" s="49"/>
      <c r="K951" s="34"/>
      <c r="L951" s="38"/>
      <c r="M951" s="30"/>
      <c r="N951" s="30"/>
      <c r="O951" s="30"/>
      <c r="P951" s="30"/>
      <c r="Q951" s="30"/>
      <c r="R951" s="30"/>
    </row>
    <row r="952" spans="1:18" s="31" customFormat="1">
      <c r="A952" s="47"/>
      <c r="B952" s="64" t="str">
        <f>"Total item "&amp;A949</f>
        <v>Total item 15.5</v>
      </c>
      <c r="C952" s="65"/>
      <c r="D952" s="50"/>
      <c r="E952" s="50"/>
      <c r="F952" s="50"/>
      <c r="G952" s="50"/>
      <c r="H952" s="245">
        <f>SUM(H950:H951)</f>
        <v>2</v>
      </c>
      <c r="I952" s="37"/>
      <c r="J952" s="49"/>
      <c r="K952" s="34"/>
      <c r="L952" s="38"/>
      <c r="M952" s="30"/>
      <c r="N952" s="30"/>
      <c r="O952" s="30"/>
      <c r="P952" s="30"/>
      <c r="Q952" s="30"/>
      <c r="R952" s="30"/>
    </row>
    <row r="953" spans="1:18" s="31" customFormat="1">
      <c r="A953" s="185"/>
      <c r="B953" s="187"/>
      <c r="C953" s="188"/>
      <c r="D953" s="189"/>
      <c r="E953" s="189"/>
      <c r="F953" s="189"/>
      <c r="G953" s="189"/>
      <c r="H953" s="190"/>
      <c r="I953" s="37"/>
      <c r="J953" s="49"/>
      <c r="K953" s="34"/>
      <c r="L953" s="38"/>
      <c r="M953" s="30"/>
      <c r="N953" s="30"/>
      <c r="O953" s="30"/>
      <c r="P953" s="30"/>
      <c r="Q953" s="30"/>
      <c r="R953" s="30"/>
    </row>
    <row r="954" spans="1:18" s="249" customFormat="1" ht="31.2">
      <c r="A954" s="243" t="s">
        <v>499</v>
      </c>
      <c r="B954" s="244" t="s">
        <v>753</v>
      </c>
      <c r="C954" s="243" t="s">
        <v>22</v>
      </c>
      <c r="D954" s="245"/>
      <c r="E954" s="250"/>
      <c r="F954" s="245"/>
      <c r="G954" s="245"/>
      <c r="H954" s="245"/>
      <c r="I954" s="251"/>
      <c r="J954" s="252"/>
      <c r="K954" s="255"/>
      <c r="L954" s="256"/>
      <c r="M954" s="254"/>
      <c r="N954" s="254"/>
      <c r="O954" s="254"/>
      <c r="P954" s="254"/>
      <c r="Q954" s="254"/>
      <c r="R954" s="254"/>
    </row>
    <row r="955" spans="1:18" s="31" customFormat="1" ht="31.2">
      <c r="A955" s="71"/>
      <c r="B955" s="80" t="s">
        <v>500</v>
      </c>
      <c r="C955" s="65"/>
      <c r="D955" s="50">
        <v>8</v>
      </c>
      <c r="E955" s="50"/>
      <c r="F955" s="50"/>
      <c r="G955" s="50"/>
      <c r="H955" s="50">
        <f>ROUND(PRODUCT(D955:G955),2)</f>
        <v>8</v>
      </c>
      <c r="I955" s="37"/>
      <c r="J955" s="49"/>
      <c r="K955" s="34"/>
      <c r="L955" s="38"/>
      <c r="M955" s="30"/>
      <c r="N955" s="30"/>
      <c r="O955" s="30"/>
      <c r="P955" s="30"/>
      <c r="Q955" s="30"/>
      <c r="R955" s="30"/>
    </row>
    <row r="956" spans="1:18" s="31" customFormat="1">
      <c r="A956" s="47"/>
      <c r="B956" s="70"/>
      <c r="C956" s="65"/>
      <c r="D956" s="50"/>
      <c r="E956" s="50"/>
      <c r="F956" s="50"/>
      <c r="G956" s="50"/>
      <c r="H956" s="50"/>
      <c r="I956" s="37"/>
      <c r="J956" s="49"/>
      <c r="K956" s="34"/>
      <c r="L956" s="38"/>
      <c r="M956" s="30"/>
      <c r="N956" s="30"/>
      <c r="O956" s="30"/>
      <c r="P956" s="30"/>
      <c r="Q956" s="30"/>
      <c r="R956" s="30"/>
    </row>
    <row r="957" spans="1:18" s="31" customFormat="1">
      <c r="A957" s="47"/>
      <c r="B957" s="64" t="str">
        <f>"Total item "&amp;A954</f>
        <v>Total item 15.6</v>
      </c>
      <c r="C957" s="65"/>
      <c r="D957" s="50"/>
      <c r="E957" s="50"/>
      <c r="F957" s="50"/>
      <c r="G957" s="50"/>
      <c r="H957" s="245">
        <f>SUM(H955:H956)</f>
        <v>8</v>
      </c>
      <c r="I957" s="37"/>
      <c r="J957" s="49"/>
      <c r="K957" s="34"/>
      <c r="L957" s="38"/>
      <c r="M957" s="30"/>
      <c r="N957" s="30"/>
      <c r="O957" s="30"/>
      <c r="P957" s="30"/>
      <c r="Q957" s="30"/>
      <c r="R957" s="30"/>
    </row>
    <row r="958" spans="1:18" s="31" customFormat="1">
      <c r="A958" s="225"/>
      <c r="B958" s="187"/>
      <c r="C958" s="188"/>
      <c r="D958" s="189"/>
      <c r="E958" s="189"/>
      <c r="F958" s="189"/>
      <c r="G958" s="189"/>
      <c r="H958" s="226"/>
      <c r="I958" s="37"/>
      <c r="J958" s="49"/>
      <c r="K958" s="34"/>
      <c r="L958" s="38"/>
      <c r="M958" s="30"/>
      <c r="N958" s="30"/>
      <c r="O958" s="30"/>
      <c r="P958" s="30"/>
      <c r="Q958" s="30"/>
      <c r="R958" s="30"/>
    </row>
    <row r="959" spans="1:18" s="249" customFormat="1" ht="31.2">
      <c r="A959" s="243" t="s">
        <v>501</v>
      </c>
      <c r="B959" s="244" t="s">
        <v>754</v>
      </c>
      <c r="C959" s="243" t="s">
        <v>22</v>
      </c>
      <c r="D959" s="245"/>
      <c r="E959" s="250"/>
      <c r="F959" s="245"/>
      <c r="G959" s="245"/>
      <c r="H959" s="245"/>
      <c r="I959" s="251"/>
      <c r="J959" s="252"/>
      <c r="K959" s="255"/>
      <c r="L959" s="256"/>
      <c r="M959" s="254"/>
      <c r="N959" s="254"/>
      <c r="O959" s="254"/>
      <c r="P959" s="254"/>
      <c r="Q959" s="254"/>
      <c r="R959" s="254"/>
    </row>
    <row r="960" spans="1:18" s="31" customFormat="1" ht="31.2">
      <c r="A960" s="71"/>
      <c r="B960" s="80" t="s">
        <v>502</v>
      </c>
      <c r="C960" s="65"/>
      <c r="D960" s="50">
        <v>2</v>
      </c>
      <c r="E960" s="50"/>
      <c r="F960" s="50"/>
      <c r="G960" s="50"/>
      <c r="H960" s="50">
        <f>ROUND(PRODUCT(D960:G960),2)</f>
        <v>2</v>
      </c>
      <c r="I960" s="37"/>
      <c r="J960" s="49"/>
      <c r="K960" s="34"/>
      <c r="L960" s="38"/>
      <c r="M960" s="30"/>
      <c r="N960" s="30"/>
      <c r="O960" s="30"/>
      <c r="P960" s="30"/>
      <c r="Q960" s="30"/>
      <c r="R960" s="30"/>
    </row>
    <row r="961" spans="1:18" s="31" customFormat="1">
      <c r="A961" s="47"/>
      <c r="B961" s="70"/>
      <c r="C961" s="65"/>
      <c r="D961" s="50"/>
      <c r="E961" s="50"/>
      <c r="F961" s="50"/>
      <c r="G961" s="50"/>
      <c r="H961" s="50"/>
      <c r="I961" s="37"/>
      <c r="J961" s="49"/>
      <c r="K961" s="34"/>
      <c r="L961" s="38"/>
      <c r="M961" s="30"/>
      <c r="N961" s="30"/>
      <c r="O961" s="30"/>
      <c r="P961" s="30"/>
      <c r="Q961" s="30"/>
      <c r="R961" s="30"/>
    </row>
    <row r="962" spans="1:18" s="31" customFormat="1">
      <c r="A962" s="47"/>
      <c r="B962" s="64" t="str">
        <f>"Total item "&amp;A959</f>
        <v>Total item 15.7</v>
      </c>
      <c r="C962" s="65"/>
      <c r="D962" s="50"/>
      <c r="E962" s="50"/>
      <c r="F962" s="50"/>
      <c r="G962" s="50"/>
      <c r="H962" s="245">
        <f>SUM(H960:H961)</f>
        <v>2</v>
      </c>
      <c r="I962" s="37"/>
      <c r="J962" s="49"/>
      <c r="K962" s="34"/>
      <c r="L962" s="38"/>
      <c r="M962" s="30"/>
      <c r="N962" s="30"/>
      <c r="O962" s="30"/>
      <c r="P962" s="30"/>
      <c r="Q962" s="30"/>
      <c r="R962" s="30"/>
    </row>
    <row r="963" spans="1:18" s="31" customFormat="1">
      <c r="A963" s="185"/>
      <c r="B963" s="187"/>
      <c r="C963" s="188"/>
      <c r="D963" s="189"/>
      <c r="E963" s="189"/>
      <c r="F963" s="189"/>
      <c r="G963" s="189"/>
      <c r="H963" s="190"/>
      <c r="I963" s="37"/>
      <c r="J963" s="49"/>
      <c r="K963" s="34"/>
      <c r="L963" s="38"/>
      <c r="M963" s="30"/>
      <c r="N963" s="30"/>
      <c r="O963" s="30"/>
      <c r="P963" s="30"/>
      <c r="Q963" s="30"/>
      <c r="R963" s="30"/>
    </row>
    <row r="964" spans="1:18" s="249" customFormat="1" ht="31.2">
      <c r="A964" s="243" t="s">
        <v>503</v>
      </c>
      <c r="B964" s="244" t="s">
        <v>755</v>
      </c>
      <c r="C964" s="243" t="s">
        <v>22</v>
      </c>
      <c r="D964" s="245"/>
      <c r="E964" s="250"/>
      <c r="F964" s="245"/>
      <c r="G964" s="245"/>
      <c r="H964" s="245"/>
      <c r="I964" s="251"/>
      <c r="J964" s="252"/>
      <c r="K964" s="255"/>
      <c r="L964" s="256"/>
      <c r="M964" s="254"/>
      <c r="N964" s="254"/>
      <c r="O964" s="254"/>
      <c r="P964" s="254"/>
      <c r="Q964" s="254"/>
      <c r="R964" s="254"/>
    </row>
    <row r="965" spans="1:18" s="31" customFormat="1" ht="31.2">
      <c r="A965" s="71"/>
      <c r="B965" s="80" t="s">
        <v>504</v>
      </c>
      <c r="C965" s="65"/>
      <c r="D965" s="50">
        <v>6</v>
      </c>
      <c r="E965" s="50"/>
      <c r="F965" s="50"/>
      <c r="G965" s="50"/>
      <c r="H965" s="50">
        <f>ROUND(PRODUCT(D965:G965),2)</f>
        <v>6</v>
      </c>
      <c r="I965" s="37"/>
      <c r="J965" s="49"/>
      <c r="K965" s="34"/>
      <c r="L965" s="38"/>
      <c r="M965" s="30"/>
      <c r="N965" s="30"/>
      <c r="O965" s="30"/>
      <c r="P965" s="30"/>
      <c r="Q965" s="30"/>
      <c r="R965" s="30"/>
    </row>
    <row r="966" spans="1:18" s="31" customFormat="1">
      <c r="A966" s="47"/>
      <c r="B966" s="70"/>
      <c r="C966" s="65"/>
      <c r="D966" s="50"/>
      <c r="E966" s="50"/>
      <c r="F966" s="50"/>
      <c r="G966" s="50"/>
      <c r="H966" s="50"/>
      <c r="I966" s="37"/>
      <c r="J966" s="49"/>
      <c r="K966" s="34"/>
      <c r="L966" s="38"/>
      <c r="M966" s="30"/>
      <c r="N966" s="30"/>
      <c r="O966" s="30"/>
      <c r="P966" s="30"/>
      <c r="Q966" s="30"/>
      <c r="R966" s="30"/>
    </row>
    <row r="967" spans="1:18" s="31" customFormat="1">
      <c r="A967" s="47"/>
      <c r="B967" s="64" t="str">
        <f>"Total item "&amp;A964</f>
        <v>Total item 15.8</v>
      </c>
      <c r="C967" s="65"/>
      <c r="D967" s="50"/>
      <c r="E967" s="50"/>
      <c r="F967" s="50"/>
      <c r="G967" s="50"/>
      <c r="H967" s="245">
        <f>SUM(H965:H966)</f>
        <v>6</v>
      </c>
      <c r="I967" s="37"/>
      <c r="J967" s="49"/>
      <c r="K967" s="34"/>
      <c r="L967" s="38"/>
      <c r="M967" s="30"/>
      <c r="N967" s="30"/>
      <c r="O967" s="30"/>
      <c r="P967" s="30"/>
      <c r="Q967" s="30"/>
      <c r="R967" s="30"/>
    </row>
    <row r="968" spans="1:18" s="31" customFormat="1">
      <c r="A968" s="185"/>
      <c r="B968" s="187"/>
      <c r="C968" s="188"/>
      <c r="D968" s="189"/>
      <c r="E968" s="189"/>
      <c r="F968" s="189"/>
      <c r="G968" s="189"/>
      <c r="H968" s="190"/>
      <c r="I968" s="37"/>
      <c r="J968" s="49"/>
      <c r="K968" s="34"/>
      <c r="L968" s="38"/>
      <c r="M968" s="30"/>
      <c r="N968" s="30"/>
      <c r="O968" s="30"/>
      <c r="P968" s="30"/>
      <c r="Q968" s="30"/>
      <c r="R968" s="30"/>
    </row>
    <row r="969" spans="1:18" s="249" customFormat="1" ht="31.2">
      <c r="A969" s="243" t="s">
        <v>505</v>
      </c>
      <c r="B969" s="244" t="s">
        <v>756</v>
      </c>
      <c r="C969" s="243" t="s">
        <v>22</v>
      </c>
      <c r="D969" s="245"/>
      <c r="E969" s="250"/>
      <c r="F969" s="245"/>
      <c r="G969" s="245"/>
      <c r="H969" s="245"/>
      <c r="I969" s="251"/>
      <c r="J969" s="252"/>
      <c r="K969" s="255"/>
      <c r="L969" s="256"/>
      <c r="M969" s="254"/>
      <c r="N969" s="254"/>
      <c r="O969" s="254"/>
      <c r="P969" s="254"/>
      <c r="Q969" s="254"/>
      <c r="R969" s="254"/>
    </row>
    <row r="970" spans="1:18" s="31" customFormat="1" ht="31.2">
      <c r="A970" s="71"/>
      <c r="B970" s="80" t="s">
        <v>506</v>
      </c>
      <c r="C970" s="65"/>
      <c r="D970" s="50">
        <v>6</v>
      </c>
      <c r="E970" s="50"/>
      <c r="F970" s="50"/>
      <c r="G970" s="50"/>
      <c r="H970" s="50">
        <f>ROUND(PRODUCT(D970:G970),2)</f>
        <v>6</v>
      </c>
      <c r="I970" s="37"/>
      <c r="J970" s="49"/>
      <c r="K970" s="34"/>
      <c r="L970" s="38"/>
      <c r="M970" s="30"/>
      <c r="N970" s="30"/>
      <c r="O970" s="30"/>
      <c r="P970" s="30"/>
      <c r="Q970" s="30"/>
      <c r="R970" s="30"/>
    </row>
    <row r="971" spans="1:18" s="31" customFormat="1">
      <c r="A971" s="47"/>
      <c r="B971" s="70"/>
      <c r="C971" s="65"/>
      <c r="D971" s="50"/>
      <c r="E971" s="50"/>
      <c r="F971" s="50"/>
      <c r="G971" s="50"/>
      <c r="H971" s="50"/>
      <c r="I971" s="37"/>
      <c r="J971" s="49"/>
      <c r="K971" s="34"/>
      <c r="L971" s="38"/>
      <c r="M971" s="30"/>
      <c r="N971" s="30"/>
      <c r="O971" s="30"/>
      <c r="P971" s="30"/>
      <c r="Q971" s="30"/>
      <c r="R971" s="30"/>
    </row>
    <row r="972" spans="1:18" s="31" customFormat="1">
      <c r="A972" s="47"/>
      <c r="B972" s="64" t="str">
        <f>"Total item "&amp;A969</f>
        <v>Total item 15.9</v>
      </c>
      <c r="C972" s="65"/>
      <c r="D972" s="50"/>
      <c r="E972" s="50"/>
      <c r="F972" s="50"/>
      <c r="G972" s="50"/>
      <c r="H972" s="245">
        <f>SUM(H970:H971)</f>
        <v>6</v>
      </c>
      <c r="I972" s="37"/>
      <c r="J972" s="49"/>
      <c r="K972" s="34"/>
      <c r="L972" s="38"/>
      <c r="M972" s="30"/>
      <c r="N972" s="30"/>
      <c r="O972" s="30"/>
      <c r="P972" s="30"/>
      <c r="Q972" s="30"/>
      <c r="R972" s="30"/>
    </row>
    <row r="973" spans="1:18" s="31" customFormat="1">
      <c r="A973" s="225"/>
      <c r="B973" s="187"/>
      <c r="C973" s="188"/>
      <c r="D973" s="189"/>
      <c r="E973" s="189"/>
      <c r="F973" s="189"/>
      <c r="G973" s="189"/>
      <c r="H973" s="226"/>
      <c r="I973" s="37"/>
      <c r="J973" s="49"/>
      <c r="K973" s="34"/>
      <c r="L973" s="38"/>
      <c r="M973" s="30"/>
      <c r="N973" s="30"/>
      <c r="O973" s="30"/>
      <c r="P973" s="30"/>
      <c r="Q973" s="30"/>
      <c r="R973" s="30"/>
    </row>
    <row r="974" spans="1:18" s="249" customFormat="1" ht="31.2">
      <c r="A974" s="243" t="s">
        <v>507</v>
      </c>
      <c r="B974" s="244" t="s">
        <v>757</v>
      </c>
      <c r="C974" s="243" t="s">
        <v>22</v>
      </c>
      <c r="D974" s="245"/>
      <c r="E974" s="250"/>
      <c r="F974" s="245"/>
      <c r="G974" s="245"/>
      <c r="H974" s="245"/>
      <c r="I974" s="251"/>
      <c r="J974" s="252"/>
      <c r="K974" s="255"/>
      <c r="L974" s="256"/>
      <c r="M974" s="254"/>
      <c r="N974" s="254"/>
      <c r="O974" s="254"/>
      <c r="P974" s="254"/>
      <c r="Q974" s="254"/>
      <c r="R974" s="254"/>
    </row>
    <row r="975" spans="1:18" s="31" customFormat="1" ht="31.2">
      <c r="A975" s="71"/>
      <c r="B975" s="80" t="s">
        <v>508</v>
      </c>
      <c r="C975" s="65"/>
      <c r="D975" s="50">
        <v>4</v>
      </c>
      <c r="E975" s="50"/>
      <c r="F975" s="50"/>
      <c r="G975" s="50"/>
      <c r="H975" s="50">
        <f>ROUND(PRODUCT(D975:G975),2)</f>
        <v>4</v>
      </c>
      <c r="I975" s="37"/>
      <c r="J975" s="49"/>
      <c r="K975" s="34"/>
      <c r="L975" s="38"/>
      <c r="M975" s="30"/>
      <c r="N975" s="30"/>
      <c r="O975" s="30"/>
      <c r="P975" s="30"/>
      <c r="Q975" s="30"/>
      <c r="R975" s="30"/>
    </row>
    <row r="976" spans="1:18" s="31" customFormat="1">
      <c r="A976" s="47"/>
      <c r="B976" s="70"/>
      <c r="C976" s="65"/>
      <c r="D976" s="50"/>
      <c r="E976" s="50"/>
      <c r="F976" s="50"/>
      <c r="G976" s="50"/>
      <c r="H976" s="50"/>
      <c r="I976" s="37"/>
      <c r="J976" s="49"/>
      <c r="K976" s="34"/>
      <c r="L976" s="38"/>
      <c r="M976" s="30"/>
      <c r="N976" s="30"/>
      <c r="O976" s="30"/>
      <c r="P976" s="30"/>
      <c r="Q976" s="30"/>
      <c r="R976" s="30"/>
    </row>
    <row r="977" spans="1:18" s="31" customFormat="1">
      <c r="A977" s="47"/>
      <c r="B977" s="64" t="str">
        <f>"Total item "&amp;A974</f>
        <v>Total item 15.10</v>
      </c>
      <c r="C977" s="65"/>
      <c r="D977" s="50"/>
      <c r="E977" s="50"/>
      <c r="F977" s="50"/>
      <c r="G977" s="50"/>
      <c r="H977" s="245">
        <f>SUM(H975:H976)</f>
        <v>4</v>
      </c>
      <c r="I977" s="37"/>
      <c r="J977" s="49"/>
      <c r="K977" s="34"/>
      <c r="L977" s="38"/>
      <c r="M977" s="30"/>
      <c r="N977" s="30"/>
      <c r="O977" s="30"/>
      <c r="P977" s="30"/>
      <c r="Q977" s="30"/>
      <c r="R977" s="30"/>
    </row>
    <row r="978" spans="1:18" s="31" customFormat="1">
      <c r="A978" s="185"/>
      <c r="B978" s="187"/>
      <c r="C978" s="188"/>
      <c r="D978" s="189"/>
      <c r="E978" s="189"/>
      <c r="F978" s="189"/>
      <c r="G978" s="189"/>
      <c r="H978" s="190"/>
      <c r="I978" s="37"/>
      <c r="J978" s="49"/>
      <c r="K978" s="34"/>
      <c r="L978" s="38"/>
      <c r="M978" s="30"/>
      <c r="N978" s="30"/>
      <c r="O978" s="30"/>
      <c r="P978" s="30"/>
      <c r="Q978" s="30"/>
      <c r="R978" s="30"/>
    </row>
    <row r="979" spans="1:18" s="249" customFormat="1" ht="31.2">
      <c r="A979" s="243" t="s">
        <v>509</v>
      </c>
      <c r="B979" s="244" t="s">
        <v>758</v>
      </c>
      <c r="C979" s="243" t="s">
        <v>22</v>
      </c>
      <c r="D979" s="245"/>
      <c r="E979" s="250"/>
      <c r="F979" s="245"/>
      <c r="G979" s="245"/>
      <c r="H979" s="245"/>
      <c r="I979" s="251"/>
      <c r="J979" s="252"/>
      <c r="K979" s="255"/>
      <c r="L979" s="256"/>
      <c r="M979" s="254"/>
      <c r="N979" s="254"/>
      <c r="O979" s="254"/>
      <c r="P979" s="254"/>
      <c r="Q979" s="254"/>
      <c r="R979" s="254"/>
    </row>
    <row r="980" spans="1:18" s="31" customFormat="1">
      <c r="A980" s="71"/>
      <c r="B980" s="80" t="s">
        <v>510</v>
      </c>
      <c r="C980" s="65"/>
      <c r="D980" s="50">
        <v>4</v>
      </c>
      <c r="E980" s="50"/>
      <c r="F980" s="50"/>
      <c r="G980" s="50"/>
      <c r="H980" s="50">
        <f>ROUND(PRODUCT(D980:G980),2)</f>
        <v>4</v>
      </c>
      <c r="I980" s="37"/>
      <c r="J980" s="49"/>
      <c r="K980" s="34"/>
      <c r="L980" s="38"/>
      <c r="M980" s="30"/>
      <c r="N980" s="30"/>
      <c r="O980" s="30"/>
      <c r="P980" s="30"/>
      <c r="Q980" s="30"/>
      <c r="R980" s="30"/>
    </row>
    <row r="981" spans="1:18" s="31" customFormat="1">
      <c r="A981" s="47"/>
      <c r="B981" s="70"/>
      <c r="C981" s="65"/>
      <c r="D981" s="50"/>
      <c r="E981" s="50"/>
      <c r="F981" s="50"/>
      <c r="G981" s="50"/>
      <c r="H981" s="50"/>
      <c r="I981" s="37"/>
      <c r="J981" s="49"/>
      <c r="K981" s="34"/>
      <c r="L981" s="38"/>
      <c r="M981" s="30"/>
      <c r="N981" s="30"/>
      <c r="O981" s="30"/>
      <c r="P981" s="30"/>
      <c r="Q981" s="30"/>
      <c r="R981" s="30"/>
    </row>
    <row r="982" spans="1:18" s="31" customFormat="1">
      <c r="A982" s="47"/>
      <c r="B982" s="64" t="str">
        <f>"Total item "&amp;A979</f>
        <v>Total item 15.11</v>
      </c>
      <c r="C982" s="65"/>
      <c r="D982" s="50"/>
      <c r="E982" s="50"/>
      <c r="F982" s="50"/>
      <c r="G982" s="50"/>
      <c r="H982" s="245">
        <f>SUM(H980:H981)</f>
        <v>4</v>
      </c>
      <c r="I982" s="37"/>
      <c r="J982" s="49"/>
      <c r="K982" s="34"/>
      <c r="L982" s="38"/>
      <c r="M982" s="30"/>
      <c r="N982" s="30"/>
      <c r="O982" s="30"/>
      <c r="P982" s="30"/>
      <c r="Q982" s="30"/>
      <c r="R982" s="30"/>
    </row>
    <row r="983" spans="1:18" s="31" customFormat="1">
      <c r="A983" s="185"/>
      <c r="B983" s="187"/>
      <c r="C983" s="188"/>
      <c r="D983" s="189"/>
      <c r="E983" s="189"/>
      <c r="F983" s="189"/>
      <c r="G983" s="189"/>
      <c r="H983" s="190"/>
      <c r="I983" s="37"/>
      <c r="J983" s="49"/>
      <c r="K983" s="34"/>
      <c r="L983" s="38"/>
      <c r="M983" s="30"/>
      <c r="N983" s="30"/>
      <c r="O983" s="30"/>
      <c r="P983" s="30"/>
      <c r="Q983" s="30"/>
      <c r="R983" s="30"/>
    </row>
    <row r="984" spans="1:18" s="249" customFormat="1" ht="31.2">
      <c r="A984" s="243" t="s">
        <v>511</v>
      </c>
      <c r="B984" s="244" t="s">
        <v>759</v>
      </c>
      <c r="C984" s="243" t="s">
        <v>22</v>
      </c>
      <c r="D984" s="245"/>
      <c r="E984" s="250"/>
      <c r="F984" s="245"/>
      <c r="G984" s="245"/>
      <c r="H984" s="245"/>
      <c r="I984" s="251"/>
      <c r="J984" s="252"/>
      <c r="K984" s="255"/>
      <c r="L984" s="256"/>
      <c r="M984" s="254"/>
      <c r="N984" s="254"/>
      <c r="O984" s="254"/>
      <c r="P984" s="254"/>
      <c r="Q984" s="254"/>
      <c r="R984" s="254"/>
    </row>
    <row r="985" spans="1:18" s="31" customFormat="1" ht="31.2">
      <c r="A985" s="71"/>
      <c r="B985" s="80" t="s">
        <v>512</v>
      </c>
      <c r="C985" s="65"/>
      <c r="D985" s="50">
        <v>6</v>
      </c>
      <c r="E985" s="50"/>
      <c r="F985" s="50"/>
      <c r="G985" s="50"/>
      <c r="H985" s="50">
        <f>ROUND(PRODUCT(D985:G985),2)</f>
        <v>6</v>
      </c>
      <c r="I985" s="37"/>
      <c r="J985" s="49"/>
      <c r="K985" s="34"/>
      <c r="L985" s="38"/>
      <c r="M985" s="30"/>
      <c r="N985" s="30"/>
      <c r="O985" s="30"/>
      <c r="P985" s="30"/>
      <c r="Q985" s="30"/>
      <c r="R985" s="30"/>
    </row>
    <row r="986" spans="1:18" s="31" customFormat="1">
      <c r="A986" s="47"/>
      <c r="B986" s="70"/>
      <c r="C986" s="65"/>
      <c r="D986" s="50"/>
      <c r="E986" s="50"/>
      <c r="F986" s="50"/>
      <c r="G986" s="50"/>
      <c r="H986" s="50"/>
      <c r="I986" s="37"/>
      <c r="J986" s="49"/>
      <c r="K986" s="34"/>
      <c r="L986" s="38"/>
      <c r="M986" s="30"/>
      <c r="N986" s="30"/>
      <c r="O986" s="30"/>
      <c r="P986" s="30"/>
      <c r="Q986" s="30"/>
      <c r="R986" s="30"/>
    </row>
    <row r="987" spans="1:18" s="31" customFormat="1">
      <c r="A987" s="47"/>
      <c r="B987" s="64" t="str">
        <f>"Total item "&amp;A984</f>
        <v>Total item 15.12</v>
      </c>
      <c r="C987" s="65"/>
      <c r="D987" s="50"/>
      <c r="E987" s="50"/>
      <c r="F987" s="50"/>
      <c r="G987" s="50"/>
      <c r="H987" s="245">
        <f>SUM(H985:H986)</f>
        <v>6</v>
      </c>
      <c r="I987" s="37"/>
      <c r="J987" s="49"/>
      <c r="K987" s="34"/>
      <c r="L987" s="38"/>
      <c r="M987" s="30"/>
      <c r="N987" s="30"/>
      <c r="O987" s="30"/>
      <c r="P987" s="30"/>
      <c r="Q987" s="30"/>
      <c r="R987" s="30"/>
    </row>
    <row r="988" spans="1:18" s="249" customFormat="1" ht="31.2">
      <c r="A988" s="243" t="s">
        <v>513</v>
      </c>
      <c r="B988" s="244" t="s">
        <v>760</v>
      </c>
      <c r="C988" s="243" t="s">
        <v>22</v>
      </c>
      <c r="D988" s="245"/>
      <c r="E988" s="250"/>
      <c r="F988" s="245"/>
      <c r="G988" s="245"/>
      <c r="H988" s="245"/>
      <c r="I988" s="251"/>
      <c r="J988" s="252"/>
      <c r="K988" s="255"/>
      <c r="L988" s="256"/>
      <c r="M988" s="254"/>
      <c r="N988" s="254"/>
      <c r="O988" s="254"/>
      <c r="P988" s="254"/>
      <c r="Q988" s="254"/>
      <c r="R988" s="254"/>
    </row>
    <row r="989" spans="1:18" s="31" customFormat="1">
      <c r="A989" s="71"/>
      <c r="B989" s="80" t="s">
        <v>514</v>
      </c>
      <c r="C989" s="65"/>
      <c r="D989" s="50">
        <v>2</v>
      </c>
      <c r="E989" s="50"/>
      <c r="F989" s="50"/>
      <c r="G989" s="50"/>
      <c r="H989" s="50">
        <f>ROUND(PRODUCT(D989:G989),2)</f>
        <v>2</v>
      </c>
      <c r="I989" s="37"/>
      <c r="J989" s="49"/>
      <c r="K989" s="34"/>
      <c r="L989" s="38"/>
      <c r="M989" s="30"/>
      <c r="N989" s="30"/>
      <c r="O989" s="30"/>
      <c r="P989" s="30"/>
      <c r="Q989" s="30"/>
      <c r="R989" s="30"/>
    </row>
    <row r="990" spans="1:18" s="31" customFormat="1">
      <c r="A990" s="47"/>
      <c r="B990" s="70"/>
      <c r="C990" s="65"/>
      <c r="D990" s="50"/>
      <c r="E990" s="50"/>
      <c r="F990" s="50"/>
      <c r="G990" s="50"/>
      <c r="H990" s="50"/>
      <c r="I990" s="37"/>
      <c r="J990" s="49"/>
      <c r="K990" s="34"/>
      <c r="L990" s="38"/>
      <c r="M990" s="30"/>
      <c r="N990" s="30"/>
      <c r="O990" s="30"/>
      <c r="P990" s="30"/>
      <c r="Q990" s="30"/>
      <c r="R990" s="30"/>
    </row>
    <row r="991" spans="1:18" s="31" customFormat="1">
      <c r="A991" s="47"/>
      <c r="B991" s="64" t="str">
        <f>"Total item "&amp;A988</f>
        <v>Total item 15.13</v>
      </c>
      <c r="C991" s="65"/>
      <c r="D991" s="50"/>
      <c r="E991" s="50"/>
      <c r="F991" s="50"/>
      <c r="G991" s="50"/>
      <c r="H991" s="245">
        <f>SUM(H989:H990)</f>
        <v>2</v>
      </c>
      <c r="I991" s="37"/>
      <c r="J991" s="49"/>
      <c r="K991" s="34"/>
      <c r="L991" s="38"/>
      <c r="M991" s="30"/>
      <c r="N991" s="30"/>
      <c r="O991" s="30"/>
      <c r="P991" s="30"/>
      <c r="Q991" s="30"/>
      <c r="R991" s="30"/>
    </row>
    <row r="992" spans="1:18" s="31" customFormat="1">
      <c r="A992" s="185"/>
      <c r="B992" s="187"/>
      <c r="C992" s="188"/>
      <c r="D992" s="189"/>
      <c r="E992" s="189"/>
      <c r="F992" s="189"/>
      <c r="G992" s="189"/>
      <c r="H992" s="190"/>
      <c r="I992" s="37"/>
      <c r="J992" s="49"/>
      <c r="K992" s="34"/>
      <c r="L992" s="38"/>
      <c r="M992" s="30"/>
      <c r="N992" s="30"/>
      <c r="O992" s="30"/>
      <c r="P992" s="30"/>
      <c r="Q992" s="30"/>
      <c r="R992" s="30"/>
    </row>
    <row r="993" spans="1:18" s="31" customFormat="1">
      <c r="A993" s="57" t="s">
        <v>123</v>
      </c>
      <c r="B993" s="59" t="s">
        <v>515</v>
      </c>
      <c r="C993" s="58"/>
      <c r="D993" s="60"/>
      <c r="E993" s="60"/>
      <c r="F993" s="60"/>
      <c r="G993" s="60"/>
      <c r="H993" s="60"/>
      <c r="I993" s="237" t="str">
        <f>A993</f>
        <v>16.0</v>
      </c>
      <c r="J993" s="49"/>
      <c r="K993" s="34"/>
      <c r="L993" s="38"/>
      <c r="M993" s="30"/>
      <c r="N993" s="30"/>
      <c r="O993" s="30"/>
      <c r="P993" s="30"/>
      <c r="Q993" s="30"/>
      <c r="R993" s="30"/>
    </row>
    <row r="994" spans="1:18" s="31" customFormat="1">
      <c r="A994" s="185"/>
      <c r="B994" s="187"/>
      <c r="C994" s="188"/>
      <c r="D994" s="189"/>
      <c r="E994" s="189"/>
      <c r="F994" s="189"/>
      <c r="G994" s="189"/>
      <c r="H994" s="190"/>
      <c r="I994" s="37"/>
      <c r="J994" s="49"/>
      <c r="K994" s="34"/>
      <c r="L994" s="38"/>
      <c r="M994" s="30"/>
      <c r="N994" s="30"/>
      <c r="O994" s="30"/>
      <c r="P994" s="30"/>
      <c r="Q994" s="30"/>
      <c r="R994" s="30"/>
    </row>
    <row r="995" spans="1:18" s="249" customFormat="1" ht="31.2">
      <c r="A995" s="243" t="s">
        <v>516</v>
      </c>
      <c r="B995" s="244" t="s">
        <v>761</v>
      </c>
      <c r="C995" s="243" t="s">
        <v>22</v>
      </c>
      <c r="D995" s="245"/>
      <c r="E995" s="250"/>
      <c r="F995" s="245"/>
      <c r="G995" s="245"/>
      <c r="H995" s="245"/>
      <c r="I995" s="251"/>
      <c r="J995" s="252"/>
      <c r="K995" s="255"/>
      <c r="L995" s="256"/>
      <c r="M995" s="254"/>
      <c r="N995" s="254"/>
      <c r="O995" s="254"/>
      <c r="P995" s="254"/>
      <c r="Q995" s="254"/>
      <c r="R995" s="254"/>
    </row>
    <row r="996" spans="1:18" s="31" customFormat="1">
      <c r="A996" s="71"/>
      <c r="B996" s="80" t="s">
        <v>517</v>
      </c>
      <c r="C996" s="65"/>
      <c r="D996" s="50">
        <v>2</v>
      </c>
      <c r="E996" s="50"/>
      <c r="F996" s="50"/>
      <c r="G996" s="50"/>
      <c r="H996" s="50">
        <f>ROUND(PRODUCT(D996:G996),2)</f>
        <v>2</v>
      </c>
      <c r="I996" s="37"/>
      <c r="J996" s="49"/>
      <c r="K996" s="34"/>
      <c r="L996" s="38"/>
      <c r="M996" s="30"/>
      <c r="N996" s="30"/>
      <c r="O996" s="30"/>
      <c r="P996" s="30"/>
      <c r="Q996" s="30"/>
      <c r="R996" s="30"/>
    </row>
    <row r="997" spans="1:18" s="31" customFormat="1">
      <c r="A997" s="47"/>
      <c r="B997" s="70"/>
      <c r="C997" s="65"/>
      <c r="D997" s="50"/>
      <c r="E997" s="50"/>
      <c r="F997" s="50"/>
      <c r="G997" s="50"/>
      <c r="H997" s="50"/>
      <c r="I997" s="37"/>
      <c r="J997" s="49"/>
      <c r="K997" s="34"/>
      <c r="L997" s="38"/>
      <c r="M997" s="30"/>
      <c r="N997" s="30"/>
      <c r="O997" s="30"/>
      <c r="P997" s="30"/>
      <c r="Q997" s="30"/>
      <c r="R997" s="30"/>
    </row>
    <row r="998" spans="1:18" s="31" customFormat="1">
      <c r="A998" s="47"/>
      <c r="B998" s="64" t="str">
        <f>"Total item "&amp;A995</f>
        <v>Total item 16.1</v>
      </c>
      <c r="C998" s="65"/>
      <c r="D998" s="50"/>
      <c r="E998" s="50"/>
      <c r="F998" s="50"/>
      <c r="G998" s="50"/>
      <c r="H998" s="245">
        <f>SUM(H996:H997)</f>
        <v>2</v>
      </c>
      <c r="I998" s="37"/>
      <c r="J998" s="49"/>
      <c r="K998" s="34"/>
      <c r="L998" s="38"/>
      <c r="M998" s="30"/>
      <c r="N998" s="30"/>
      <c r="O998" s="30"/>
      <c r="P998" s="30"/>
      <c r="Q998" s="30"/>
      <c r="R998" s="30"/>
    </row>
    <row r="999" spans="1:18" s="31" customFormat="1">
      <c r="A999" s="185"/>
      <c r="B999" s="187"/>
      <c r="C999" s="188"/>
      <c r="D999" s="189"/>
      <c r="E999" s="189"/>
      <c r="F999" s="189"/>
      <c r="G999" s="189"/>
      <c r="H999" s="190"/>
      <c r="I999" s="37"/>
      <c r="J999" s="49"/>
      <c r="K999" s="34"/>
      <c r="L999" s="38"/>
      <c r="M999" s="30"/>
      <c r="N999" s="30"/>
      <c r="O999" s="30"/>
      <c r="P999" s="30"/>
      <c r="Q999" s="30"/>
      <c r="R999" s="30"/>
    </row>
    <row r="1000" spans="1:18" s="249" customFormat="1" ht="31.2">
      <c r="A1000" s="243" t="s">
        <v>518</v>
      </c>
      <c r="B1000" s="244" t="s">
        <v>762</v>
      </c>
      <c r="C1000" s="243" t="s">
        <v>22</v>
      </c>
      <c r="D1000" s="245"/>
      <c r="E1000" s="250"/>
      <c r="F1000" s="245"/>
      <c r="G1000" s="245"/>
      <c r="H1000" s="245"/>
      <c r="I1000" s="251"/>
      <c r="J1000" s="252"/>
      <c r="K1000" s="255"/>
      <c r="L1000" s="256"/>
      <c r="M1000" s="254"/>
      <c r="N1000" s="254"/>
      <c r="O1000" s="254"/>
      <c r="P1000" s="254"/>
      <c r="Q1000" s="254"/>
      <c r="R1000" s="254"/>
    </row>
    <row r="1001" spans="1:18" s="31" customFormat="1">
      <c r="A1001" s="71"/>
      <c r="B1001" s="80" t="s">
        <v>519</v>
      </c>
      <c r="C1001" s="65"/>
      <c r="D1001" s="50">
        <v>2</v>
      </c>
      <c r="E1001" s="50"/>
      <c r="F1001" s="50"/>
      <c r="G1001" s="50"/>
      <c r="H1001" s="50">
        <f>ROUND(PRODUCT(D1001:G1001),2)</f>
        <v>2</v>
      </c>
      <c r="I1001" s="37"/>
      <c r="J1001" s="49"/>
      <c r="K1001" s="34"/>
      <c r="L1001" s="38"/>
      <c r="M1001" s="30"/>
      <c r="N1001" s="30"/>
      <c r="O1001" s="30"/>
      <c r="P1001" s="30"/>
      <c r="Q1001" s="30"/>
      <c r="R1001" s="30"/>
    </row>
    <row r="1002" spans="1:18" s="31" customFormat="1">
      <c r="A1002" s="47"/>
      <c r="B1002" s="70"/>
      <c r="C1002" s="65"/>
      <c r="D1002" s="50"/>
      <c r="E1002" s="50"/>
      <c r="F1002" s="50"/>
      <c r="G1002" s="50"/>
      <c r="H1002" s="50"/>
      <c r="I1002" s="37"/>
      <c r="J1002" s="49"/>
      <c r="K1002" s="34"/>
      <c r="L1002" s="38"/>
      <c r="M1002" s="30"/>
      <c r="N1002" s="30"/>
      <c r="O1002" s="30"/>
      <c r="P1002" s="30"/>
      <c r="Q1002" s="30"/>
      <c r="R1002" s="30"/>
    </row>
    <row r="1003" spans="1:18" s="31" customFormat="1">
      <c r="A1003" s="47"/>
      <c r="B1003" s="64" t="str">
        <f>"Total item "&amp;A1000</f>
        <v>Total item 16.2</v>
      </c>
      <c r="C1003" s="65"/>
      <c r="D1003" s="50"/>
      <c r="E1003" s="50"/>
      <c r="F1003" s="50"/>
      <c r="G1003" s="50"/>
      <c r="H1003" s="245">
        <f>SUM(H1001:H1002)</f>
        <v>2</v>
      </c>
      <c r="I1003" s="37"/>
      <c r="J1003" s="49"/>
      <c r="K1003" s="34"/>
      <c r="L1003" s="38"/>
      <c r="M1003" s="30"/>
      <c r="N1003" s="30"/>
      <c r="O1003" s="30"/>
      <c r="P1003" s="30"/>
      <c r="Q1003" s="30"/>
      <c r="R1003" s="30"/>
    </row>
    <row r="1004" spans="1:18" s="31" customFormat="1">
      <c r="A1004" s="185"/>
      <c r="B1004" s="187"/>
      <c r="C1004" s="188"/>
      <c r="D1004" s="189"/>
      <c r="E1004" s="189"/>
      <c r="F1004" s="189"/>
      <c r="G1004" s="189"/>
      <c r="H1004" s="190"/>
      <c r="I1004" s="37"/>
      <c r="J1004" s="49"/>
      <c r="K1004" s="34"/>
      <c r="L1004" s="38"/>
      <c r="M1004" s="30"/>
      <c r="N1004" s="30"/>
      <c r="O1004" s="30"/>
      <c r="P1004" s="30"/>
      <c r="Q1004" s="30"/>
      <c r="R1004" s="30"/>
    </row>
    <row r="1005" spans="1:18" s="249" customFormat="1" ht="46.8">
      <c r="A1005" s="243" t="s">
        <v>520</v>
      </c>
      <c r="B1005" s="244" t="s">
        <v>763</v>
      </c>
      <c r="C1005" s="243" t="s">
        <v>68</v>
      </c>
      <c r="D1005" s="245"/>
      <c r="E1005" s="250"/>
      <c r="F1005" s="245"/>
      <c r="G1005" s="245"/>
      <c r="H1005" s="245"/>
      <c r="I1005" s="251"/>
      <c r="J1005" s="252"/>
      <c r="K1005" s="255"/>
      <c r="L1005" s="256"/>
      <c r="M1005" s="254"/>
      <c r="N1005" s="254"/>
      <c r="O1005" s="254"/>
      <c r="P1005" s="254"/>
      <c r="Q1005" s="254"/>
      <c r="R1005" s="254"/>
    </row>
    <row r="1006" spans="1:18" s="31" customFormat="1">
      <c r="A1006" s="71"/>
      <c r="B1006" s="80" t="s">
        <v>522</v>
      </c>
      <c r="C1006" s="65"/>
      <c r="D1006" s="50">
        <v>2</v>
      </c>
      <c r="E1006" s="50"/>
      <c r="F1006" s="50"/>
      <c r="G1006" s="50"/>
      <c r="H1006" s="50">
        <f>ROUND(PRODUCT(D1006:G1006),2)</f>
        <v>2</v>
      </c>
      <c r="I1006" s="37"/>
      <c r="J1006" s="49"/>
      <c r="K1006" s="34"/>
      <c r="L1006" s="38"/>
      <c r="M1006" s="30"/>
      <c r="N1006" s="30"/>
      <c r="O1006" s="30"/>
      <c r="P1006" s="30"/>
      <c r="Q1006" s="30"/>
      <c r="R1006" s="30"/>
    </row>
    <row r="1007" spans="1:18" s="31" customFormat="1">
      <c r="A1007" s="47"/>
      <c r="B1007" s="70"/>
      <c r="C1007" s="65"/>
      <c r="D1007" s="50"/>
      <c r="E1007" s="50"/>
      <c r="F1007" s="50"/>
      <c r="G1007" s="50"/>
      <c r="H1007" s="50"/>
      <c r="I1007" s="37"/>
      <c r="J1007" s="49"/>
      <c r="K1007" s="34"/>
      <c r="L1007" s="38"/>
      <c r="M1007" s="30"/>
      <c r="N1007" s="30"/>
      <c r="O1007" s="30"/>
      <c r="P1007" s="30"/>
      <c r="Q1007" s="30"/>
      <c r="R1007" s="30"/>
    </row>
    <row r="1008" spans="1:18" s="31" customFormat="1">
      <c r="A1008" s="47"/>
      <c r="B1008" s="64" t="str">
        <f>"Total item "&amp;A1005</f>
        <v>Total item 16.3</v>
      </c>
      <c r="C1008" s="65"/>
      <c r="D1008" s="50"/>
      <c r="E1008" s="50"/>
      <c r="F1008" s="50"/>
      <c r="G1008" s="50"/>
      <c r="H1008" s="245">
        <f>SUM(H1006:H1007)</f>
        <v>2</v>
      </c>
      <c r="I1008" s="37"/>
      <c r="J1008" s="49"/>
      <c r="K1008" s="34"/>
      <c r="L1008" s="38"/>
      <c r="M1008" s="30"/>
      <c r="N1008" s="30"/>
      <c r="O1008" s="30"/>
      <c r="P1008" s="30"/>
      <c r="Q1008" s="30"/>
      <c r="R1008" s="30"/>
    </row>
    <row r="1009" spans="1:18" s="31" customFormat="1">
      <c r="A1009" s="185"/>
      <c r="B1009" s="187"/>
      <c r="C1009" s="188"/>
      <c r="D1009" s="189"/>
      <c r="E1009" s="189"/>
      <c r="F1009" s="189"/>
      <c r="G1009" s="189"/>
      <c r="H1009" s="190"/>
      <c r="I1009" s="37"/>
      <c r="J1009" s="49"/>
      <c r="K1009" s="34"/>
      <c r="L1009" s="38"/>
      <c r="M1009" s="30"/>
      <c r="N1009" s="30"/>
      <c r="O1009" s="30"/>
      <c r="P1009" s="30"/>
      <c r="Q1009" s="30"/>
      <c r="R1009" s="30"/>
    </row>
    <row r="1010" spans="1:18" s="249" customFormat="1" ht="46.8">
      <c r="A1010" s="243" t="s">
        <v>521</v>
      </c>
      <c r="B1010" s="244" t="s">
        <v>763</v>
      </c>
      <c r="C1010" s="243" t="s">
        <v>68</v>
      </c>
      <c r="D1010" s="245"/>
      <c r="E1010" s="250"/>
      <c r="F1010" s="245"/>
      <c r="G1010" s="245"/>
      <c r="H1010" s="245"/>
      <c r="I1010" s="251"/>
      <c r="J1010" s="252"/>
      <c r="K1010" s="255"/>
      <c r="L1010" s="256"/>
      <c r="M1010" s="254"/>
      <c r="N1010" s="254"/>
      <c r="O1010" s="254"/>
      <c r="P1010" s="254"/>
      <c r="Q1010" s="254"/>
      <c r="R1010" s="254"/>
    </row>
    <row r="1011" spans="1:18" s="31" customFormat="1">
      <c r="A1011" s="71"/>
      <c r="B1011" s="80" t="s">
        <v>523</v>
      </c>
      <c r="C1011" s="65"/>
      <c r="D1011" s="50">
        <v>2</v>
      </c>
      <c r="E1011" s="50"/>
      <c r="F1011" s="50"/>
      <c r="G1011" s="50"/>
      <c r="H1011" s="50">
        <f>ROUND(PRODUCT(D1011:G1011),2)</f>
        <v>2</v>
      </c>
      <c r="I1011" s="37"/>
      <c r="J1011" s="49"/>
      <c r="K1011" s="34"/>
      <c r="L1011" s="38"/>
      <c r="M1011" s="30"/>
      <c r="N1011" s="30"/>
      <c r="O1011" s="30"/>
      <c r="P1011" s="30"/>
      <c r="Q1011" s="30"/>
      <c r="R1011" s="30"/>
    </row>
    <row r="1012" spans="1:18" s="31" customFormat="1">
      <c r="A1012" s="47"/>
      <c r="B1012" s="70"/>
      <c r="C1012" s="65"/>
      <c r="D1012" s="50"/>
      <c r="E1012" s="50"/>
      <c r="F1012" s="50"/>
      <c r="G1012" s="50"/>
      <c r="H1012" s="50"/>
      <c r="I1012" s="37"/>
      <c r="J1012" s="49"/>
      <c r="K1012" s="34"/>
      <c r="L1012" s="38"/>
      <c r="M1012" s="30"/>
      <c r="N1012" s="30"/>
      <c r="O1012" s="30"/>
      <c r="P1012" s="30"/>
      <c r="Q1012" s="30"/>
      <c r="R1012" s="30"/>
    </row>
    <row r="1013" spans="1:18" s="31" customFormat="1">
      <c r="A1013" s="47"/>
      <c r="B1013" s="64" t="str">
        <f>"Total item "&amp;A1010</f>
        <v>Total item 16.4</v>
      </c>
      <c r="C1013" s="65"/>
      <c r="D1013" s="50"/>
      <c r="E1013" s="50"/>
      <c r="F1013" s="50"/>
      <c r="G1013" s="50"/>
      <c r="H1013" s="245">
        <f>SUM(H1011:H1012)</f>
        <v>2</v>
      </c>
      <c r="I1013" s="37"/>
      <c r="J1013" s="49"/>
      <c r="K1013" s="34"/>
      <c r="L1013" s="38"/>
      <c r="M1013" s="30"/>
      <c r="N1013" s="30"/>
      <c r="O1013" s="30"/>
      <c r="P1013" s="30"/>
      <c r="Q1013" s="30"/>
      <c r="R1013" s="30"/>
    </row>
    <row r="1014" spans="1:18" s="31" customFormat="1">
      <c r="A1014" s="185"/>
      <c r="B1014" s="187"/>
      <c r="C1014" s="188"/>
      <c r="D1014" s="189"/>
      <c r="E1014" s="189"/>
      <c r="F1014" s="189"/>
      <c r="G1014" s="189"/>
      <c r="H1014" s="190"/>
      <c r="I1014" s="37"/>
      <c r="J1014" s="49"/>
      <c r="K1014" s="34"/>
      <c r="L1014" s="38"/>
      <c r="M1014" s="30"/>
      <c r="N1014" s="30"/>
      <c r="O1014" s="30"/>
      <c r="P1014" s="30"/>
      <c r="Q1014" s="30"/>
      <c r="R1014" s="30"/>
    </row>
    <row r="1015" spans="1:18" s="31" customFormat="1">
      <c r="A1015" s="57" t="s">
        <v>124</v>
      </c>
      <c r="B1015" s="59" t="s">
        <v>238</v>
      </c>
      <c r="C1015" s="58"/>
      <c r="D1015" s="60"/>
      <c r="E1015" s="60"/>
      <c r="F1015" s="60"/>
      <c r="G1015" s="60"/>
      <c r="H1015" s="60"/>
      <c r="I1015" s="237" t="str">
        <f>A1015</f>
        <v>17.0</v>
      </c>
      <c r="J1015" s="49"/>
      <c r="K1015" s="34"/>
      <c r="L1015" s="38"/>
      <c r="M1015" s="30"/>
      <c r="N1015" s="30"/>
      <c r="O1015" s="30"/>
      <c r="P1015" s="30"/>
      <c r="Q1015" s="30"/>
      <c r="R1015" s="30"/>
    </row>
    <row r="1016" spans="1:18" s="31" customFormat="1">
      <c r="A1016" s="185"/>
      <c r="B1016" s="187"/>
      <c r="C1016" s="188"/>
      <c r="D1016" s="189"/>
      <c r="E1016" s="189"/>
      <c r="F1016" s="189"/>
      <c r="G1016" s="189"/>
      <c r="H1016" s="190"/>
      <c r="I1016" s="37"/>
      <c r="J1016" s="49"/>
      <c r="K1016" s="34"/>
      <c r="L1016" s="38"/>
      <c r="M1016" s="30"/>
      <c r="N1016" s="30"/>
      <c r="O1016" s="30"/>
      <c r="P1016" s="30"/>
      <c r="Q1016" s="30"/>
      <c r="R1016" s="30"/>
    </row>
    <row r="1017" spans="1:18" s="31" customFormat="1">
      <c r="A1017" s="81" t="s">
        <v>524</v>
      </c>
      <c r="B1017" s="87" t="s">
        <v>239</v>
      </c>
      <c r="C1017" s="82"/>
      <c r="D1017" s="83"/>
      <c r="E1017" s="83"/>
      <c r="F1017" s="83"/>
      <c r="G1017" s="83"/>
      <c r="H1017" s="83"/>
      <c r="I1017" s="37"/>
      <c r="J1017" s="49"/>
      <c r="K1017" s="34"/>
      <c r="L1017" s="38"/>
      <c r="M1017" s="30"/>
      <c r="N1017" s="30"/>
      <c r="O1017" s="30"/>
      <c r="P1017" s="30"/>
      <c r="Q1017" s="30"/>
      <c r="R1017" s="30"/>
    </row>
    <row r="1018" spans="1:18" s="31" customFormat="1">
      <c r="A1018" s="185"/>
      <c r="B1018" s="187"/>
      <c r="C1018" s="188"/>
      <c r="D1018" s="189"/>
      <c r="E1018" s="189"/>
      <c r="F1018" s="189"/>
      <c r="G1018" s="189"/>
      <c r="H1018" s="190"/>
      <c r="I1018" s="37"/>
      <c r="J1018" s="49"/>
      <c r="K1018" s="34"/>
      <c r="L1018" s="38"/>
      <c r="M1018" s="30"/>
      <c r="N1018" s="30"/>
      <c r="O1018" s="30"/>
      <c r="P1018" s="30"/>
      <c r="Q1018" s="30"/>
      <c r="R1018" s="30"/>
    </row>
    <row r="1019" spans="1:18" s="249" customFormat="1" ht="46.8">
      <c r="A1019" s="243" t="s">
        <v>525</v>
      </c>
      <c r="B1019" s="244" t="s">
        <v>200</v>
      </c>
      <c r="C1019" s="243" t="s">
        <v>22</v>
      </c>
      <c r="D1019" s="245"/>
      <c r="E1019" s="250"/>
      <c r="F1019" s="245"/>
      <c r="G1019" s="245"/>
      <c r="H1019" s="245"/>
      <c r="I1019" s="251"/>
      <c r="J1019" s="252"/>
      <c r="K1019" s="255"/>
      <c r="L1019" s="256"/>
      <c r="M1019" s="254"/>
      <c r="N1019" s="254"/>
      <c r="O1019" s="254"/>
      <c r="P1019" s="254"/>
      <c r="Q1019" s="254"/>
      <c r="R1019" s="254"/>
    </row>
    <row r="1020" spans="1:18" s="31" customFormat="1" ht="31.2">
      <c r="A1020" s="71"/>
      <c r="B1020" s="80" t="s">
        <v>526</v>
      </c>
      <c r="C1020" s="65"/>
      <c r="D1020" s="50">
        <v>1</v>
      </c>
      <c r="E1020" s="50"/>
      <c r="F1020" s="50"/>
      <c r="G1020" s="50"/>
      <c r="H1020" s="50">
        <f>ROUND(PRODUCT(D1020:G1020),2)</f>
        <v>1</v>
      </c>
      <c r="I1020" s="37"/>
      <c r="J1020" s="49"/>
      <c r="K1020" s="34"/>
      <c r="L1020" s="38"/>
      <c r="M1020" s="30"/>
      <c r="N1020" s="30"/>
      <c r="O1020" s="30"/>
      <c r="P1020" s="30"/>
      <c r="Q1020" s="30"/>
      <c r="R1020" s="30"/>
    </row>
    <row r="1021" spans="1:18" s="31" customFormat="1">
      <c r="A1021" s="47"/>
      <c r="B1021" s="70"/>
      <c r="C1021" s="65"/>
      <c r="D1021" s="50"/>
      <c r="E1021" s="50"/>
      <c r="F1021" s="50"/>
      <c r="G1021" s="50"/>
      <c r="H1021" s="50"/>
      <c r="I1021" s="37"/>
      <c r="J1021" s="49"/>
      <c r="K1021" s="34"/>
      <c r="L1021" s="38"/>
      <c r="M1021" s="30"/>
      <c r="N1021" s="30"/>
      <c r="O1021" s="30"/>
      <c r="P1021" s="30"/>
      <c r="Q1021" s="30"/>
      <c r="R1021" s="30"/>
    </row>
    <row r="1022" spans="1:18" s="31" customFormat="1">
      <c r="A1022" s="47"/>
      <c r="B1022" s="64" t="str">
        <f>"Total item "&amp;A1019</f>
        <v>Total item 17.1.1</v>
      </c>
      <c r="C1022" s="65"/>
      <c r="D1022" s="50"/>
      <c r="E1022" s="50"/>
      <c r="F1022" s="50"/>
      <c r="G1022" s="50"/>
      <c r="H1022" s="245">
        <f>SUM(H1020:H1021)</f>
        <v>1</v>
      </c>
      <c r="I1022" s="37"/>
      <c r="J1022" s="49"/>
      <c r="K1022" s="34"/>
      <c r="L1022" s="38"/>
      <c r="M1022" s="30"/>
      <c r="N1022" s="30"/>
      <c r="O1022" s="30"/>
      <c r="P1022" s="30"/>
      <c r="Q1022" s="30"/>
      <c r="R1022" s="30"/>
    </row>
    <row r="1023" spans="1:18" s="31" customFormat="1">
      <c r="A1023" s="185"/>
      <c r="B1023" s="187"/>
      <c r="C1023" s="188"/>
      <c r="D1023" s="189"/>
      <c r="E1023" s="189"/>
      <c r="F1023" s="189"/>
      <c r="G1023" s="189"/>
      <c r="H1023" s="190"/>
      <c r="I1023" s="37"/>
      <c r="J1023" s="49"/>
      <c r="K1023" s="34"/>
      <c r="L1023" s="38"/>
      <c r="M1023" s="30"/>
      <c r="N1023" s="30"/>
      <c r="O1023" s="30"/>
      <c r="P1023" s="30"/>
      <c r="Q1023" s="30"/>
      <c r="R1023" s="30"/>
    </row>
    <row r="1024" spans="1:18" s="249" customFormat="1" ht="46.8">
      <c r="A1024" s="243" t="s">
        <v>527</v>
      </c>
      <c r="B1024" s="244" t="s">
        <v>764</v>
      </c>
      <c r="C1024" s="243" t="s">
        <v>22</v>
      </c>
      <c r="D1024" s="245"/>
      <c r="E1024" s="250"/>
      <c r="F1024" s="245"/>
      <c r="G1024" s="245"/>
      <c r="H1024" s="245"/>
      <c r="I1024" s="251"/>
      <c r="J1024" s="252"/>
      <c r="K1024" s="255"/>
      <c r="L1024" s="256"/>
      <c r="M1024" s="254"/>
      <c r="N1024" s="254"/>
      <c r="O1024" s="254"/>
      <c r="P1024" s="254"/>
      <c r="Q1024" s="254"/>
      <c r="R1024" s="254"/>
    </row>
    <row r="1025" spans="1:18" s="31" customFormat="1" ht="31.2">
      <c r="A1025" s="71"/>
      <c r="B1025" s="80" t="s">
        <v>528</v>
      </c>
      <c r="C1025" s="65"/>
      <c r="D1025" s="50">
        <v>1</v>
      </c>
      <c r="E1025" s="50"/>
      <c r="F1025" s="50"/>
      <c r="G1025" s="50"/>
      <c r="H1025" s="50">
        <f>ROUND(PRODUCT(D1025:G1025),2)</f>
        <v>1</v>
      </c>
      <c r="I1025" s="37"/>
      <c r="J1025" s="49"/>
      <c r="K1025" s="34"/>
      <c r="L1025" s="38"/>
      <c r="M1025" s="30"/>
      <c r="N1025" s="30"/>
      <c r="O1025" s="30"/>
      <c r="P1025" s="30"/>
      <c r="Q1025" s="30"/>
      <c r="R1025" s="30"/>
    </row>
    <row r="1026" spans="1:18" s="31" customFormat="1">
      <c r="A1026" s="47"/>
      <c r="B1026" s="70"/>
      <c r="C1026" s="65"/>
      <c r="D1026" s="50"/>
      <c r="E1026" s="50"/>
      <c r="F1026" s="50"/>
      <c r="G1026" s="50"/>
      <c r="H1026" s="50"/>
      <c r="I1026" s="37"/>
      <c r="J1026" s="49"/>
      <c r="K1026" s="34"/>
      <c r="L1026" s="38"/>
      <c r="M1026" s="30"/>
      <c r="N1026" s="30"/>
      <c r="O1026" s="30"/>
      <c r="P1026" s="30"/>
      <c r="Q1026" s="30"/>
      <c r="R1026" s="30"/>
    </row>
    <row r="1027" spans="1:18" s="31" customFormat="1">
      <c r="A1027" s="47"/>
      <c r="B1027" s="64" t="str">
        <f>"Total item "&amp;A1024</f>
        <v>Total item 17.1.2</v>
      </c>
      <c r="C1027" s="65"/>
      <c r="D1027" s="50"/>
      <c r="E1027" s="50"/>
      <c r="F1027" s="50"/>
      <c r="G1027" s="50"/>
      <c r="H1027" s="245">
        <f>SUM(H1025:H1026)</f>
        <v>1</v>
      </c>
      <c r="I1027" s="37"/>
      <c r="J1027" s="49"/>
      <c r="K1027" s="34"/>
      <c r="L1027" s="38"/>
      <c r="M1027" s="30"/>
      <c r="N1027" s="30"/>
      <c r="O1027" s="30"/>
      <c r="P1027" s="30"/>
      <c r="Q1027" s="30"/>
      <c r="R1027" s="30"/>
    </row>
    <row r="1028" spans="1:18" s="31" customFormat="1">
      <c r="A1028" s="185"/>
      <c r="B1028" s="187"/>
      <c r="C1028" s="188"/>
      <c r="D1028" s="189"/>
      <c r="E1028" s="189"/>
      <c r="F1028" s="189"/>
      <c r="G1028" s="189"/>
      <c r="H1028" s="190"/>
      <c r="I1028" s="37"/>
      <c r="J1028" s="49"/>
      <c r="K1028" s="34"/>
      <c r="L1028" s="38"/>
      <c r="M1028" s="30"/>
      <c r="N1028" s="30"/>
      <c r="O1028" s="30"/>
      <c r="P1028" s="30"/>
      <c r="Q1028" s="30"/>
      <c r="R1028" s="30"/>
    </row>
    <row r="1029" spans="1:18" s="249" customFormat="1" ht="31.2">
      <c r="A1029" s="243" t="s">
        <v>529</v>
      </c>
      <c r="B1029" s="244" t="s">
        <v>195</v>
      </c>
      <c r="C1029" s="243" t="s">
        <v>22</v>
      </c>
      <c r="D1029" s="245"/>
      <c r="E1029" s="250"/>
      <c r="F1029" s="245"/>
      <c r="G1029" s="245"/>
      <c r="H1029" s="245"/>
      <c r="I1029" s="251"/>
      <c r="J1029" s="252"/>
      <c r="K1029" s="255"/>
      <c r="L1029" s="256"/>
      <c r="M1029" s="254"/>
      <c r="N1029" s="254"/>
      <c r="O1029" s="254"/>
      <c r="P1029" s="254"/>
      <c r="Q1029" s="254"/>
      <c r="R1029" s="254"/>
    </row>
    <row r="1030" spans="1:18" s="31" customFormat="1">
      <c r="A1030" s="71"/>
      <c r="B1030" s="80" t="s">
        <v>531</v>
      </c>
      <c r="C1030" s="65"/>
      <c r="D1030" s="50">
        <v>7</v>
      </c>
      <c r="E1030" s="50"/>
      <c r="F1030" s="50"/>
      <c r="G1030" s="50"/>
      <c r="H1030" s="50">
        <f>ROUND(PRODUCT(D1030:G1030),2)</f>
        <v>7</v>
      </c>
      <c r="I1030" s="37"/>
      <c r="J1030" s="49"/>
      <c r="K1030" s="34"/>
      <c r="L1030" s="38"/>
      <c r="M1030" s="30"/>
      <c r="N1030" s="30"/>
      <c r="O1030" s="30"/>
      <c r="P1030" s="30"/>
      <c r="Q1030" s="30"/>
      <c r="R1030" s="30"/>
    </row>
    <row r="1031" spans="1:18" s="31" customFormat="1">
      <c r="A1031" s="47"/>
      <c r="B1031" s="70"/>
      <c r="C1031" s="65"/>
      <c r="D1031" s="50"/>
      <c r="E1031" s="50"/>
      <c r="F1031" s="50"/>
      <c r="G1031" s="50"/>
      <c r="H1031" s="50"/>
      <c r="I1031" s="37"/>
      <c r="J1031" s="49"/>
      <c r="K1031" s="34"/>
      <c r="L1031" s="38"/>
      <c r="M1031" s="30"/>
      <c r="N1031" s="30"/>
      <c r="O1031" s="30"/>
      <c r="P1031" s="30"/>
      <c r="Q1031" s="30"/>
      <c r="R1031" s="30"/>
    </row>
    <row r="1032" spans="1:18" s="31" customFormat="1">
      <c r="A1032" s="47"/>
      <c r="B1032" s="64" t="str">
        <f>"Total item "&amp;A1029</f>
        <v>Total item 17.1.3</v>
      </c>
      <c r="C1032" s="65"/>
      <c r="D1032" s="50"/>
      <c r="E1032" s="50"/>
      <c r="F1032" s="50"/>
      <c r="G1032" s="50"/>
      <c r="H1032" s="245">
        <f>SUM(H1030:H1031)</f>
        <v>7</v>
      </c>
      <c r="I1032" s="37"/>
      <c r="J1032" s="49"/>
      <c r="K1032" s="34"/>
      <c r="L1032" s="38"/>
      <c r="M1032" s="30"/>
      <c r="N1032" s="30"/>
      <c r="O1032" s="30"/>
      <c r="P1032" s="30"/>
      <c r="Q1032" s="30"/>
      <c r="R1032" s="30"/>
    </row>
    <row r="1033" spans="1:18" s="31" customFormat="1">
      <c r="A1033" s="185"/>
      <c r="B1033" s="187"/>
      <c r="C1033" s="188"/>
      <c r="D1033" s="189"/>
      <c r="E1033" s="189"/>
      <c r="F1033" s="189"/>
      <c r="G1033" s="189"/>
      <c r="H1033" s="190"/>
      <c r="I1033" s="37"/>
      <c r="J1033" s="49"/>
      <c r="K1033" s="34"/>
      <c r="L1033" s="38"/>
      <c r="M1033" s="30"/>
      <c r="N1033" s="30"/>
      <c r="O1033" s="30"/>
      <c r="P1033" s="30"/>
      <c r="Q1033" s="30"/>
      <c r="R1033" s="30"/>
    </row>
    <row r="1034" spans="1:18" s="249" customFormat="1" ht="31.2">
      <c r="A1034" s="243" t="s">
        <v>530</v>
      </c>
      <c r="B1034" s="244" t="s">
        <v>240</v>
      </c>
      <c r="C1034" s="243" t="s">
        <v>22</v>
      </c>
      <c r="D1034" s="245"/>
      <c r="E1034" s="250"/>
      <c r="F1034" s="245"/>
      <c r="G1034" s="245"/>
      <c r="H1034" s="245"/>
      <c r="I1034" s="251"/>
      <c r="J1034" s="252"/>
      <c r="K1034" s="255"/>
      <c r="L1034" s="256"/>
      <c r="M1034" s="254"/>
      <c r="N1034" s="254"/>
      <c r="O1034" s="254"/>
      <c r="P1034" s="254"/>
      <c r="Q1034" s="254"/>
      <c r="R1034" s="254"/>
    </row>
    <row r="1035" spans="1:18" s="31" customFormat="1">
      <c r="A1035" s="71"/>
      <c r="B1035" s="80" t="s">
        <v>533</v>
      </c>
      <c r="C1035" s="65"/>
      <c r="D1035" s="50">
        <v>5</v>
      </c>
      <c r="E1035" s="50"/>
      <c r="F1035" s="50"/>
      <c r="G1035" s="50"/>
      <c r="H1035" s="50">
        <f>ROUND(PRODUCT(D1035:G1035),2)</f>
        <v>5</v>
      </c>
      <c r="I1035" s="37"/>
      <c r="J1035" s="49"/>
      <c r="K1035" s="34"/>
      <c r="L1035" s="38"/>
      <c r="M1035" s="30"/>
      <c r="N1035" s="30"/>
      <c r="O1035" s="30"/>
      <c r="P1035" s="30"/>
      <c r="Q1035" s="30"/>
      <c r="R1035" s="30"/>
    </row>
    <row r="1036" spans="1:18" s="31" customFormat="1">
      <c r="A1036" s="47"/>
      <c r="B1036" s="70"/>
      <c r="C1036" s="65"/>
      <c r="D1036" s="50"/>
      <c r="E1036" s="50"/>
      <c r="F1036" s="50"/>
      <c r="G1036" s="50"/>
      <c r="H1036" s="50"/>
      <c r="I1036" s="37"/>
      <c r="J1036" s="49"/>
      <c r="K1036" s="34"/>
      <c r="L1036" s="38"/>
      <c r="M1036" s="30"/>
      <c r="N1036" s="30"/>
      <c r="O1036" s="30"/>
      <c r="P1036" s="30"/>
      <c r="Q1036" s="30"/>
      <c r="R1036" s="30"/>
    </row>
    <row r="1037" spans="1:18" s="31" customFormat="1">
      <c r="A1037" s="47"/>
      <c r="B1037" s="64" t="str">
        <f>"Total item "&amp;A1034</f>
        <v>Total item 17.1.4</v>
      </c>
      <c r="C1037" s="65"/>
      <c r="D1037" s="50"/>
      <c r="E1037" s="50"/>
      <c r="F1037" s="50"/>
      <c r="G1037" s="50"/>
      <c r="H1037" s="245">
        <f>SUM(H1035:H1036)</f>
        <v>5</v>
      </c>
      <c r="I1037" s="37"/>
      <c r="J1037" s="49"/>
      <c r="K1037" s="34"/>
      <c r="L1037" s="38"/>
      <c r="M1037" s="30"/>
      <c r="N1037" s="30"/>
      <c r="O1037" s="30"/>
      <c r="P1037" s="30"/>
      <c r="Q1037" s="30"/>
      <c r="R1037" s="30"/>
    </row>
    <row r="1038" spans="1:18" s="31" customFormat="1">
      <c r="A1038" s="185"/>
      <c r="B1038" s="187"/>
      <c r="C1038" s="188"/>
      <c r="D1038" s="189"/>
      <c r="E1038" s="189"/>
      <c r="F1038" s="189"/>
      <c r="G1038" s="189"/>
      <c r="H1038" s="190"/>
      <c r="I1038" s="37"/>
      <c r="J1038" s="49"/>
      <c r="K1038" s="34"/>
      <c r="L1038" s="38"/>
      <c r="M1038" s="30"/>
      <c r="N1038" s="30"/>
      <c r="O1038" s="30"/>
      <c r="P1038" s="30"/>
      <c r="Q1038" s="30"/>
      <c r="R1038" s="30"/>
    </row>
    <row r="1039" spans="1:18" s="249" customFormat="1" ht="31.2">
      <c r="A1039" s="243" t="s">
        <v>532</v>
      </c>
      <c r="B1039" s="244" t="s">
        <v>241</v>
      </c>
      <c r="C1039" s="243" t="s">
        <v>22</v>
      </c>
      <c r="D1039" s="245"/>
      <c r="E1039" s="250"/>
      <c r="F1039" s="245"/>
      <c r="G1039" s="245"/>
      <c r="H1039" s="245"/>
      <c r="I1039" s="251"/>
      <c r="J1039" s="252"/>
      <c r="K1039" s="255"/>
      <c r="L1039" s="256"/>
      <c r="M1039" s="254"/>
      <c r="N1039" s="254"/>
      <c r="O1039" s="254"/>
      <c r="P1039" s="254"/>
      <c r="Q1039" s="254"/>
      <c r="R1039" s="254"/>
    </row>
    <row r="1040" spans="1:18" s="31" customFormat="1">
      <c r="A1040" s="71"/>
      <c r="B1040" s="80" t="s">
        <v>535</v>
      </c>
      <c r="C1040" s="65"/>
      <c r="D1040" s="50">
        <v>8</v>
      </c>
      <c r="E1040" s="50"/>
      <c r="F1040" s="50"/>
      <c r="G1040" s="50"/>
      <c r="H1040" s="50">
        <f>ROUND(PRODUCT(D1040:G1040),2)</f>
        <v>8</v>
      </c>
      <c r="I1040" s="37"/>
      <c r="J1040" s="49"/>
      <c r="K1040" s="34"/>
      <c r="L1040" s="38"/>
      <c r="M1040" s="30"/>
      <c r="N1040" s="30"/>
      <c r="O1040" s="30"/>
      <c r="P1040" s="30"/>
      <c r="Q1040" s="30"/>
      <c r="R1040" s="30"/>
    </row>
    <row r="1041" spans="1:18" s="31" customFormat="1">
      <c r="A1041" s="47"/>
      <c r="B1041" s="70"/>
      <c r="C1041" s="65"/>
      <c r="D1041" s="50"/>
      <c r="E1041" s="50"/>
      <c r="F1041" s="50"/>
      <c r="G1041" s="50"/>
      <c r="H1041" s="50"/>
      <c r="I1041" s="37"/>
      <c r="J1041" s="49"/>
      <c r="K1041" s="34"/>
      <c r="L1041" s="38"/>
      <c r="M1041" s="30"/>
      <c r="N1041" s="30"/>
      <c r="O1041" s="30"/>
      <c r="P1041" s="30"/>
      <c r="Q1041" s="30"/>
      <c r="R1041" s="30"/>
    </row>
    <row r="1042" spans="1:18" s="31" customFormat="1">
      <c r="A1042" s="47"/>
      <c r="B1042" s="64" t="str">
        <f>"Total item "&amp;A1039</f>
        <v>Total item 17.1.5</v>
      </c>
      <c r="C1042" s="65"/>
      <c r="D1042" s="50"/>
      <c r="E1042" s="50"/>
      <c r="F1042" s="50"/>
      <c r="G1042" s="50"/>
      <c r="H1042" s="245">
        <f>SUM(H1040:H1041)</f>
        <v>8</v>
      </c>
      <c r="I1042" s="37"/>
      <c r="J1042" s="49"/>
      <c r="K1042" s="34"/>
      <c r="L1042" s="38"/>
      <c r="M1042" s="30"/>
      <c r="N1042" s="30"/>
      <c r="O1042" s="30"/>
      <c r="P1042" s="30"/>
      <c r="Q1042" s="30"/>
      <c r="R1042" s="30"/>
    </row>
    <row r="1043" spans="1:18" s="31" customFormat="1">
      <c r="A1043" s="185"/>
      <c r="B1043" s="187"/>
      <c r="C1043" s="188"/>
      <c r="D1043" s="189"/>
      <c r="E1043" s="189"/>
      <c r="F1043" s="189"/>
      <c r="G1043" s="189"/>
      <c r="H1043" s="190"/>
      <c r="I1043" s="37"/>
      <c r="J1043" s="49"/>
      <c r="K1043" s="34"/>
      <c r="L1043" s="38"/>
      <c r="M1043" s="30"/>
      <c r="N1043" s="30"/>
      <c r="O1043" s="30"/>
      <c r="P1043" s="30"/>
      <c r="Q1043" s="30"/>
      <c r="R1043" s="30"/>
    </row>
    <row r="1044" spans="1:18" s="249" customFormat="1" ht="31.2">
      <c r="A1044" s="243" t="s">
        <v>534</v>
      </c>
      <c r="B1044" s="244" t="s">
        <v>899</v>
      </c>
      <c r="C1044" s="243" t="s">
        <v>22</v>
      </c>
      <c r="D1044" s="245"/>
      <c r="E1044" s="250"/>
      <c r="F1044" s="245"/>
      <c r="G1044" s="245"/>
      <c r="H1044" s="245"/>
      <c r="I1044" s="251"/>
      <c r="J1044" s="252"/>
      <c r="K1044" s="255"/>
      <c r="L1044" s="256"/>
      <c r="M1044" s="254"/>
      <c r="N1044" s="254"/>
      <c r="O1044" s="254"/>
      <c r="P1044" s="254"/>
      <c r="Q1044" s="254"/>
      <c r="R1044" s="254"/>
    </row>
    <row r="1045" spans="1:18" s="31" customFormat="1">
      <c r="A1045" s="71"/>
      <c r="B1045" s="80" t="s">
        <v>537</v>
      </c>
      <c r="C1045" s="65"/>
      <c r="D1045" s="50">
        <v>2</v>
      </c>
      <c r="E1045" s="50"/>
      <c r="F1045" s="50"/>
      <c r="G1045" s="50"/>
      <c r="H1045" s="50">
        <f>ROUND(PRODUCT(D1045:G1045),2)</f>
        <v>2</v>
      </c>
      <c r="I1045" s="37"/>
      <c r="J1045" s="49"/>
      <c r="K1045" s="34"/>
      <c r="L1045" s="38"/>
      <c r="M1045" s="30"/>
      <c r="N1045" s="30"/>
      <c r="O1045" s="30"/>
      <c r="P1045" s="30"/>
      <c r="Q1045" s="30"/>
      <c r="R1045" s="30"/>
    </row>
    <row r="1046" spans="1:18" s="31" customFormat="1">
      <c r="A1046" s="47"/>
      <c r="B1046" s="70"/>
      <c r="C1046" s="65"/>
      <c r="D1046" s="50"/>
      <c r="E1046" s="50"/>
      <c r="F1046" s="50"/>
      <c r="G1046" s="50"/>
      <c r="H1046" s="50"/>
      <c r="I1046" s="37"/>
      <c r="J1046" s="49"/>
      <c r="K1046" s="34"/>
      <c r="L1046" s="38"/>
      <c r="M1046" s="30"/>
      <c r="N1046" s="30"/>
      <c r="O1046" s="30"/>
      <c r="P1046" s="30"/>
      <c r="Q1046" s="30"/>
      <c r="R1046" s="30"/>
    </row>
    <row r="1047" spans="1:18" s="31" customFormat="1">
      <c r="A1047" s="47"/>
      <c r="B1047" s="64" t="str">
        <f>"Total item "&amp;A1044</f>
        <v>Total item 17.1.6</v>
      </c>
      <c r="C1047" s="65"/>
      <c r="D1047" s="50"/>
      <c r="E1047" s="50"/>
      <c r="F1047" s="50"/>
      <c r="G1047" s="50"/>
      <c r="H1047" s="245">
        <f>SUM(H1045:H1046)</f>
        <v>2</v>
      </c>
      <c r="I1047" s="37"/>
      <c r="J1047" s="49"/>
      <c r="K1047" s="34"/>
      <c r="L1047" s="38"/>
      <c r="M1047" s="30"/>
      <c r="N1047" s="30"/>
      <c r="O1047" s="30"/>
      <c r="P1047" s="30"/>
      <c r="Q1047" s="30"/>
      <c r="R1047" s="30"/>
    </row>
    <row r="1048" spans="1:18" s="31" customFormat="1">
      <c r="A1048" s="185"/>
      <c r="B1048" s="187"/>
      <c r="C1048" s="188"/>
      <c r="D1048" s="189"/>
      <c r="E1048" s="189"/>
      <c r="F1048" s="189"/>
      <c r="G1048" s="189"/>
      <c r="H1048" s="190"/>
      <c r="I1048" s="37"/>
      <c r="J1048" s="49"/>
      <c r="K1048" s="34"/>
      <c r="L1048" s="38"/>
      <c r="M1048" s="30"/>
      <c r="N1048" s="30"/>
      <c r="O1048" s="30"/>
      <c r="P1048" s="30"/>
      <c r="Q1048" s="30"/>
      <c r="R1048" s="30"/>
    </row>
    <row r="1049" spans="1:18" s="249" customFormat="1" ht="31.2">
      <c r="A1049" s="243" t="s">
        <v>536</v>
      </c>
      <c r="B1049" s="244" t="s">
        <v>900</v>
      </c>
      <c r="C1049" s="243" t="s">
        <v>22</v>
      </c>
      <c r="D1049" s="245"/>
      <c r="E1049" s="250"/>
      <c r="F1049" s="245"/>
      <c r="G1049" s="245"/>
      <c r="H1049" s="245"/>
      <c r="I1049" s="251"/>
      <c r="J1049" s="252"/>
      <c r="K1049" s="255"/>
      <c r="L1049" s="256"/>
      <c r="M1049" s="254"/>
      <c r="N1049" s="254"/>
      <c r="O1049" s="254"/>
      <c r="P1049" s="254"/>
      <c r="Q1049" s="254"/>
      <c r="R1049" s="254"/>
    </row>
    <row r="1050" spans="1:18" s="31" customFormat="1">
      <c r="A1050" s="71"/>
      <c r="B1050" s="80" t="s">
        <v>539</v>
      </c>
      <c r="C1050" s="65"/>
      <c r="D1050" s="50">
        <v>1</v>
      </c>
      <c r="E1050" s="50"/>
      <c r="F1050" s="50"/>
      <c r="G1050" s="50"/>
      <c r="H1050" s="50">
        <f>ROUND(PRODUCT(D1050:G1050),2)</f>
        <v>1</v>
      </c>
      <c r="I1050" s="37"/>
      <c r="J1050" s="49"/>
      <c r="K1050" s="34"/>
      <c r="L1050" s="38"/>
      <c r="M1050" s="30"/>
      <c r="N1050" s="30"/>
      <c r="O1050" s="30"/>
      <c r="P1050" s="30"/>
      <c r="Q1050" s="30"/>
      <c r="R1050" s="30"/>
    </row>
    <row r="1051" spans="1:18" s="31" customFormat="1">
      <c r="A1051" s="47"/>
      <c r="B1051" s="70"/>
      <c r="C1051" s="65"/>
      <c r="D1051" s="50"/>
      <c r="E1051" s="50"/>
      <c r="F1051" s="50"/>
      <c r="G1051" s="50"/>
      <c r="H1051" s="50"/>
      <c r="I1051" s="37"/>
      <c r="J1051" s="49"/>
      <c r="K1051" s="34"/>
      <c r="L1051" s="38"/>
      <c r="M1051" s="30"/>
      <c r="N1051" s="30"/>
      <c r="O1051" s="30"/>
      <c r="P1051" s="30"/>
      <c r="Q1051" s="30"/>
      <c r="R1051" s="30"/>
    </row>
    <row r="1052" spans="1:18" s="31" customFormat="1">
      <c r="A1052" s="47"/>
      <c r="B1052" s="64" t="str">
        <f>"Total item "&amp;A1049</f>
        <v>Total item 17.1.7</v>
      </c>
      <c r="C1052" s="65"/>
      <c r="D1052" s="50"/>
      <c r="E1052" s="50"/>
      <c r="F1052" s="50"/>
      <c r="G1052" s="50"/>
      <c r="H1052" s="245">
        <f>SUM(H1050:H1051)</f>
        <v>1</v>
      </c>
      <c r="I1052" s="37"/>
      <c r="J1052" s="49"/>
      <c r="K1052" s="34"/>
      <c r="L1052" s="38"/>
      <c r="M1052" s="30"/>
      <c r="N1052" s="30"/>
      <c r="O1052" s="30"/>
      <c r="P1052" s="30"/>
      <c r="Q1052" s="30"/>
      <c r="R1052" s="30"/>
    </row>
    <row r="1053" spans="1:18" s="31" customFormat="1">
      <c r="A1053" s="185"/>
      <c r="B1053" s="187"/>
      <c r="C1053" s="188"/>
      <c r="D1053" s="189"/>
      <c r="E1053" s="189"/>
      <c r="F1053" s="189"/>
      <c r="G1053" s="189"/>
      <c r="H1053" s="190"/>
      <c r="I1053" s="37"/>
      <c r="J1053" s="49"/>
      <c r="K1053" s="34"/>
      <c r="L1053" s="38"/>
      <c r="M1053" s="30"/>
      <c r="N1053" s="30"/>
      <c r="O1053" s="30"/>
      <c r="P1053" s="30"/>
      <c r="Q1053" s="30"/>
      <c r="R1053" s="30"/>
    </row>
    <row r="1054" spans="1:18" s="249" customFormat="1" ht="31.2">
      <c r="A1054" s="243" t="s">
        <v>538</v>
      </c>
      <c r="B1054" s="244" t="s">
        <v>765</v>
      </c>
      <c r="C1054" s="243" t="s">
        <v>68</v>
      </c>
      <c r="D1054" s="245"/>
      <c r="E1054" s="250"/>
      <c r="F1054" s="245"/>
      <c r="G1054" s="245"/>
      <c r="H1054" s="245"/>
      <c r="I1054" s="251"/>
      <c r="J1054" s="252"/>
      <c r="K1054" s="255"/>
      <c r="L1054" s="256"/>
      <c r="M1054" s="254"/>
      <c r="N1054" s="254"/>
      <c r="O1054" s="254"/>
      <c r="P1054" s="254"/>
      <c r="Q1054" s="254"/>
      <c r="R1054" s="254"/>
    </row>
    <row r="1055" spans="1:18" s="31" customFormat="1" ht="31.2">
      <c r="A1055" s="71"/>
      <c r="B1055" s="80" t="s">
        <v>540</v>
      </c>
      <c r="C1055" s="65"/>
      <c r="D1055" s="50">
        <v>4</v>
      </c>
      <c r="E1055" s="50"/>
      <c r="F1055" s="50"/>
      <c r="G1055" s="50"/>
      <c r="H1055" s="50">
        <f>ROUND(PRODUCT(D1055:G1055),2)</f>
        <v>4</v>
      </c>
      <c r="I1055" s="37"/>
      <c r="J1055" s="49"/>
      <c r="K1055" s="34"/>
      <c r="L1055" s="38"/>
      <c r="M1055" s="30"/>
      <c r="N1055" s="30"/>
      <c r="O1055" s="30"/>
      <c r="P1055" s="30"/>
      <c r="Q1055" s="30"/>
      <c r="R1055" s="30"/>
    </row>
    <row r="1056" spans="1:18" s="31" customFormat="1">
      <c r="A1056" s="47"/>
      <c r="B1056" s="70"/>
      <c r="C1056" s="65"/>
      <c r="D1056" s="50"/>
      <c r="E1056" s="50"/>
      <c r="F1056" s="50"/>
      <c r="G1056" s="50"/>
      <c r="H1056" s="50"/>
      <c r="I1056" s="37"/>
      <c r="J1056" s="49"/>
      <c r="K1056" s="34"/>
      <c r="L1056" s="38"/>
      <c r="M1056" s="30"/>
      <c r="N1056" s="30"/>
      <c r="O1056" s="30"/>
      <c r="P1056" s="30"/>
      <c r="Q1056" s="30"/>
      <c r="R1056" s="30"/>
    </row>
    <row r="1057" spans="1:18" s="31" customFormat="1">
      <c r="A1057" s="47"/>
      <c r="B1057" s="64" t="str">
        <f>"Total item "&amp;A1054</f>
        <v>Total item 17.1.8</v>
      </c>
      <c r="C1057" s="65"/>
      <c r="D1057" s="50"/>
      <c r="E1057" s="50"/>
      <c r="F1057" s="50"/>
      <c r="G1057" s="50"/>
      <c r="H1057" s="245">
        <f>SUM(H1055:H1056)</f>
        <v>4</v>
      </c>
      <c r="I1057" s="37"/>
      <c r="J1057" s="49"/>
      <c r="K1057" s="34"/>
      <c r="L1057" s="38"/>
      <c r="M1057" s="30"/>
      <c r="N1057" s="30"/>
      <c r="O1057" s="30"/>
      <c r="P1057" s="30"/>
      <c r="Q1057" s="30"/>
      <c r="R1057" s="30"/>
    </row>
    <row r="1058" spans="1:18" s="31" customFormat="1">
      <c r="A1058" s="185"/>
      <c r="B1058" s="187"/>
      <c r="C1058" s="188"/>
      <c r="D1058" s="189"/>
      <c r="E1058" s="189"/>
      <c r="F1058" s="189"/>
      <c r="G1058" s="189"/>
      <c r="H1058" s="190"/>
      <c r="I1058" s="37"/>
      <c r="J1058" s="49"/>
      <c r="K1058" s="34"/>
      <c r="L1058" s="38"/>
      <c r="M1058" s="30"/>
      <c r="N1058" s="30"/>
      <c r="O1058" s="30"/>
      <c r="P1058" s="30"/>
      <c r="Q1058" s="30"/>
      <c r="R1058" s="30"/>
    </row>
    <row r="1059" spans="1:18" s="31" customFormat="1">
      <c r="A1059" s="81" t="s">
        <v>541</v>
      </c>
      <c r="B1059" s="87" t="s">
        <v>242</v>
      </c>
      <c r="C1059" s="82"/>
      <c r="D1059" s="83"/>
      <c r="E1059" s="83"/>
      <c r="F1059" s="83"/>
      <c r="G1059" s="83"/>
      <c r="H1059" s="83"/>
      <c r="I1059" s="37"/>
      <c r="J1059" s="49"/>
      <c r="K1059" s="34"/>
      <c r="L1059" s="38"/>
      <c r="M1059" s="30"/>
      <c r="N1059" s="30"/>
      <c r="O1059" s="30"/>
      <c r="P1059" s="30"/>
      <c r="Q1059" s="30"/>
      <c r="R1059" s="30"/>
    </row>
    <row r="1060" spans="1:18" s="31" customFormat="1">
      <c r="A1060" s="185"/>
      <c r="B1060" s="187"/>
      <c r="C1060" s="188"/>
      <c r="D1060" s="189"/>
      <c r="E1060" s="189"/>
      <c r="F1060" s="189"/>
      <c r="G1060" s="189"/>
      <c r="H1060" s="190"/>
      <c r="I1060" s="37"/>
      <c r="J1060" s="49"/>
      <c r="K1060" s="34"/>
      <c r="L1060" s="38"/>
      <c r="M1060" s="30"/>
      <c r="N1060" s="30"/>
      <c r="O1060" s="30"/>
      <c r="P1060" s="30"/>
      <c r="Q1060" s="30"/>
      <c r="R1060" s="30"/>
    </row>
    <row r="1061" spans="1:18" s="249" customFormat="1" ht="46.8">
      <c r="A1061" s="243" t="s">
        <v>542</v>
      </c>
      <c r="B1061" s="244" t="s">
        <v>766</v>
      </c>
      <c r="C1061" s="243" t="s">
        <v>16</v>
      </c>
      <c r="D1061" s="245"/>
      <c r="E1061" s="250"/>
      <c r="F1061" s="245"/>
      <c r="G1061" s="245"/>
      <c r="H1061" s="245"/>
      <c r="I1061" s="251"/>
      <c r="J1061" s="252"/>
      <c r="K1061" s="255"/>
      <c r="L1061" s="256"/>
      <c r="M1061" s="254"/>
      <c r="N1061" s="254"/>
      <c r="O1061" s="254"/>
      <c r="P1061" s="254"/>
      <c r="Q1061" s="254"/>
      <c r="R1061" s="254"/>
    </row>
    <row r="1062" spans="1:18" s="31" customFormat="1" ht="31.2">
      <c r="A1062" s="71"/>
      <c r="B1062" s="80" t="s">
        <v>543</v>
      </c>
      <c r="C1062" s="65"/>
      <c r="D1062" s="50">
        <v>28</v>
      </c>
      <c r="E1062" s="50"/>
      <c r="F1062" s="50"/>
      <c r="G1062" s="50"/>
      <c r="H1062" s="50">
        <f>ROUND(PRODUCT(D1062:G1062),2)</f>
        <v>28</v>
      </c>
      <c r="I1062" s="37"/>
      <c r="J1062" s="49"/>
      <c r="K1062" s="34"/>
      <c r="L1062" s="38"/>
      <c r="M1062" s="30"/>
      <c r="N1062" s="30"/>
      <c r="O1062" s="30"/>
      <c r="P1062" s="30"/>
      <c r="Q1062" s="30"/>
      <c r="R1062" s="30"/>
    </row>
    <row r="1063" spans="1:18" s="31" customFormat="1">
      <c r="A1063" s="47"/>
      <c r="B1063" s="70"/>
      <c r="C1063" s="65"/>
      <c r="D1063" s="50"/>
      <c r="E1063" s="50"/>
      <c r="F1063" s="50"/>
      <c r="G1063" s="50"/>
      <c r="H1063" s="50"/>
      <c r="I1063" s="37"/>
      <c r="J1063" s="49"/>
      <c r="K1063" s="34"/>
      <c r="L1063" s="38"/>
      <c r="M1063" s="30"/>
      <c r="N1063" s="30"/>
      <c r="O1063" s="30"/>
      <c r="P1063" s="30"/>
      <c r="Q1063" s="30"/>
      <c r="R1063" s="30"/>
    </row>
    <row r="1064" spans="1:18" s="31" customFormat="1">
      <c r="A1064" s="47"/>
      <c r="B1064" s="64" t="str">
        <f>"Total item "&amp;A1061</f>
        <v>Total item 17.2.1</v>
      </c>
      <c r="C1064" s="65"/>
      <c r="D1064" s="50"/>
      <c r="E1064" s="50"/>
      <c r="F1064" s="50"/>
      <c r="G1064" s="50"/>
      <c r="H1064" s="245">
        <f>SUM(H1062:H1063)</f>
        <v>28</v>
      </c>
      <c r="I1064" s="37"/>
      <c r="J1064" s="49"/>
      <c r="K1064" s="34"/>
      <c r="L1064" s="38"/>
      <c r="M1064" s="30"/>
      <c r="N1064" s="30"/>
      <c r="O1064" s="30"/>
      <c r="P1064" s="30"/>
      <c r="Q1064" s="30"/>
      <c r="R1064" s="30"/>
    </row>
    <row r="1065" spans="1:18" s="31" customFormat="1">
      <c r="A1065" s="185"/>
      <c r="B1065" s="187"/>
      <c r="C1065" s="188"/>
      <c r="D1065" s="189"/>
      <c r="E1065" s="189"/>
      <c r="F1065" s="189"/>
      <c r="G1065" s="189"/>
      <c r="H1065" s="190"/>
      <c r="I1065" s="37"/>
      <c r="J1065" s="49"/>
      <c r="K1065" s="34"/>
      <c r="L1065" s="38"/>
      <c r="M1065" s="30"/>
      <c r="N1065" s="30"/>
      <c r="O1065" s="30"/>
      <c r="P1065" s="30"/>
      <c r="Q1065" s="30"/>
      <c r="R1065" s="30"/>
    </row>
    <row r="1066" spans="1:18" s="249" customFormat="1" ht="46.8">
      <c r="A1066" s="243" t="s">
        <v>544</v>
      </c>
      <c r="B1066" s="244" t="s">
        <v>767</v>
      </c>
      <c r="C1066" s="243" t="s">
        <v>16</v>
      </c>
      <c r="D1066" s="245"/>
      <c r="E1066" s="250"/>
      <c r="F1066" s="245"/>
      <c r="G1066" s="245"/>
      <c r="H1066" s="245"/>
      <c r="I1066" s="251"/>
      <c r="J1066" s="252"/>
      <c r="K1066" s="255"/>
      <c r="L1066" s="256"/>
      <c r="M1066" s="254"/>
      <c r="N1066" s="254"/>
      <c r="O1066" s="254"/>
      <c r="P1066" s="254"/>
      <c r="Q1066" s="254"/>
      <c r="R1066" s="254"/>
    </row>
    <row r="1067" spans="1:18" s="31" customFormat="1" ht="31.2">
      <c r="A1067" s="71"/>
      <c r="B1067" s="80" t="s">
        <v>545</v>
      </c>
      <c r="C1067" s="65"/>
      <c r="D1067" s="50">
        <v>18</v>
      </c>
      <c r="E1067" s="50"/>
      <c r="F1067" s="50"/>
      <c r="G1067" s="50"/>
      <c r="H1067" s="50">
        <f>ROUND(PRODUCT(D1067:G1067),2)</f>
        <v>18</v>
      </c>
      <c r="I1067" s="37"/>
      <c r="J1067" s="49"/>
      <c r="K1067" s="34"/>
      <c r="L1067" s="38"/>
      <c r="M1067" s="30"/>
      <c r="N1067" s="30"/>
      <c r="O1067" s="30"/>
      <c r="P1067" s="30"/>
      <c r="Q1067" s="30"/>
      <c r="R1067" s="30"/>
    </row>
    <row r="1068" spans="1:18" s="31" customFormat="1">
      <c r="A1068" s="47"/>
      <c r="B1068" s="70"/>
      <c r="C1068" s="65"/>
      <c r="D1068" s="50"/>
      <c r="E1068" s="50"/>
      <c r="F1068" s="50"/>
      <c r="G1068" s="50"/>
      <c r="H1068" s="50"/>
      <c r="I1068" s="37"/>
      <c r="J1068" s="49"/>
      <c r="K1068" s="34"/>
      <c r="L1068" s="38"/>
      <c r="M1068" s="30"/>
      <c r="N1068" s="30"/>
      <c r="O1068" s="30"/>
      <c r="P1068" s="30"/>
      <c r="Q1068" s="30"/>
      <c r="R1068" s="30"/>
    </row>
    <row r="1069" spans="1:18" s="31" customFormat="1">
      <c r="A1069" s="47"/>
      <c r="B1069" s="64" t="str">
        <f>"Total item "&amp;A1066</f>
        <v>Total item 17.2.2</v>
      </c>
      <c r="C1069" s="65"/>
      <c r="D1069" s="50"/>
      <c r="E1069" s="50"/>
      <c r="F1069" s="50"/>
      <c r="G1069" s="50"/>
      <c r="H1069" s="245">
        <f>SUM(H1067:H1068)</f>
        <v>18</v>
      </c>
      <c r="I1069" s="37"/>
      <c r="J1069" s="49"/>
      <c r="K1069" s="34"/>
      <c r="L1069" s="38"/>
      <c r="M1069" s="30"/>
      <c r="N1069" s="30"/>
      <c r="O1069" s="30"/>
      <c r="P1069" s="30"/>
      <c r="Q1069" s="30"/>
      <c r="R1069" s="30"/>
    </row>
    <row r="1070" spans="1:18" s="31" customFormat="1">
      <c r="A1070" s="185"/>
      <c r="B1070" s="187"/>
      <c r="C1070" s="188"/>
      <c r="D1070" s="189"/>
      <c r="E1070" s="189"/>
      <c r="F1070" s="189"/>
      <c r="G1070" s="189"/>
      <c r="H1070" s="190"/>
      <c r="I1070" s="37"/>
      <c r="J1070" s="49"/>
      <c r="K1070" s="34"/>
      <c r="L1070" s="38"/>
      <c r="M1070" s="30"/>
      <c r="N1070" s="30"/>
      <c r="O1070" s="30"/>
      <c r="P1070" s="30"/>
      <c r="Q1070" s="30"/>
      <c r="R1070" s="30"/>
    </row>
    <row r="1071" spans="1:18" s="249" customFormat="1" ht="46.8">
      <c r="A1071" s="243" t="s">
        <v>546</v>
      </c>
      <c r="B1071" s="244" t="s">
        <v>768</v>
      </c>
      <c r="C1071" s="243" t="s">
        <v>16</v>
      </c>
      <c r="D1071" s="245"/>
      <c r="E1071" s="250"/>
      <c r="F1071" s="245"/>
      <c r="G1071" s="245"/>
      <c r="H1071" s="245"/>
      <c r="I1071" s="251"/>
      <c r="J1071" s="252"/>
      <c r="K1071" s="255"/>
      <c r="L1071" s="256"/>
      <c r="M1071" s="254"/>
      <c r="N1071" s="254"/>
      <c r="O1071" s="254"/>
      <c r="P1071" s="254"/>
      <c r="Q1071" s="254"/>
      <c r="R1071" s="254"/>
    </row>
    <row r="1072" spans="1:18" s="31" customFormat="1">
      <c r="A1072" s="71"/>
      <c r="B1072" s="80" t="s">
        <v>547</v>
      </c>
      <c r="C1072" s="65"/>
      <c r="D1072" s="50">
        <v>18</v>
      </c>
      <c r="E1072" s="50"/>
      <c r="F1072" s="50"/>
      <c r="G1072" s="50"/>
      <c r="H1072" s="50">
        <f>ROUND(PRODUCT(D1072:G1072),2)</f>
        <v>18</v>
      </c>
      <c r="I1072" s="37"/>
      <c r="J1072" s="49"/>
      <c r="K1072" s="34"/>
      <c r="L1072" s="38"/>
      <c r="M1072" s="30"/>
      <c r="N1072" s="30"/>
      <c r="O1072" s="30"/>
      <c r="P1072" s="30"/>
      <c r="Q1072" s="30"/>
      <c r="R1072" s="30"/>
    </row>
    <row r="1073" spans="1:18" s="31" customFormat="1">
      <c r="A1073" s="47"/>
      <c r="B1073" s="70"/>
      <c r="C1073" s="65"/>
      <c r="D1073" s="50"/>
      <c r="E1073" s="50"/>
      <c r="F1073" s="50"/>
      <c r="G1073" s="50"/>
      <c r="H1073" s="50"/>
      <c r="I1073" s="37"/>
      <c r="J1073" s="49"/>
      <c r="K1073" s="34"/>
      <c r="L1073" s="38"/>
      <c r="M1073" s="30"/>
      <c r="N1073" s="30"/>
      <c r="O1073" s="30"/>
      <c r="P1073" s="30"/>
      <c r="Q1073" s="30"/>
      <c r="R1073" s="30"/>
    </row>
    <row r="1074" spans="1:18" s="31" customFormat="1">
      <c r="A1074" s="47"/>
      <c r="B1074" s="64" t="str">
        <f>"Total item "&amp;A1071</f>
        <v>Total item 17.2.3</v>
      </c>
      <c r="C1074" s="65"/>
      <c r="D1074" s="50"/>
      <c r="E1074" s="50"/>
      <c r="F1074" s="50"/>
      <c r="G1074" s="50"/>
      <c r="H1074" s="245">
        <f>SUM(H1072:H1073)</f>
        <v>18</v>
      </c>
      <c r="I1074" s="37"/>
      <c r="J1074" s="49"/>
      <c r="K1074" s="34"/>
      <c r="L1074" s="38"/>
      <c r="M1074" s="30"/>
      <c r="N1074" s="30"/>
      <c r="O1074" s="30"/>
      <c r="P1074" s="30"/>
      <c r="Q1074" s="30"/>
      <c r="R1074" s="30"/>
    </row>
    <row r="1075" spans="1:18" s="31" customFormat="1">
      <c r="A1075" s="185"/>
      <c r="B1075" s="187"/>
      <c r="C1075" s="188"/>
      <c r="D1075" s="189"/>
      <c r="E1075" s="189"/>
      <c r="F1075" s="189"/>
      <c r="G1075" s="189"/>
      <c r="H1075" s="190"/>
      <c r="I1075" s="37"/>
      <c r="J1075" s="49"/>
      <c r="K1075" s="34"/>
      <c r="L1075" s="38"/>
      <c r="M1075" s="30"/>
      <c r="N1075" s="30"/>
      <c r="O1075" s="30"/>
      <c r="P1075" s="30"/>
      <c r="Q1075" s="30"/>
      <c r="R1075" s="30"/>
    </row>
    <row r="1076" spans="1:18" s="249" customFormat="1" ht="46.8">
      <c r="A1076" s="243" t="s">
        <v>548</v>
      </c>
      <c r="B1076" s="244" t="s">
        <v>769</v>
      </c>
      <c r="C1076" s="243" t="s">
        <v>16</v>
      </c>
      <c r="D1076" s="245"/>
      <c r="E1076" s="250"/>
      <c r="F1076" s="245"/>
      <c r="G1076" s="245"/>
      <c r="H1076" s="245"/>
      <c r="I1076" s="251"/>
      <c r="J1076" s="252"/>
      <c r="K1076" s="255"/>
      <c r="L1076" s="256"/>
      <c r="M1076" s="254"/>
      <c r="N1076" s="254"/>
      <c r="O1076" s="254"/>
      <c r="P1076" s="254"/>
      <c r="Q1076" s="254"/>
      <c r="R1076" s="254"/>
    </row>
    <row r="1077" spans="1:18" s="31" customFormat="1">
      <c r="A1077" s="71"/>
      <c r="B1077" s="80" t="s">
        <v>549</v>
      </c>
      <c r="C1077" s="65"/>
      <c r="D1077" s="50">
        <v>82</v>
      </c>
      <c r="E1077" s="50"/>
      <c r="F1077" s="50"/>
      <c r="G1077" s="50"/>
      <c r="H1077" s="50">
        <f>ROUND(PRODUCT(D1077:G1077),2)</f>
        <v>82</v>
      </c>
      <c r="I1077" s="37"/>
      <c r="J1077" s="49"/>
      <c r="K1077" s="34"/>
      <c r="L1077" s="38"/>
      <c r="M1077" s="30"/>
      <c r="N1077" s="30"/>
      <c r="O1077" s="30"/>
      <c r="P1077" s="30"/>
      <c r="Q1077" s="30"/>
      <c r="R1077" s="30"/>
    </row>
    <row r="1078" spans="1:18" s="31" customFormat="1">
      <c r="A1078" s="47"/>
      <c r="B1078" s="70"/>
      <c r="C1078" s="65"/>
      <c r="D1078" s="50"/>
      <c r="E1078" s="50"/>
      <c r="F1078" s="50"/>
      <c r="G1078" s="50"/>
      <c r="H1078" s="50"/>
      <c r="I1078" s="37"/>
      <c r="J1078" s="49"/>
      <c r="K1078" s="34"/>
      <c r="L1078" s="38"/>
      <c r="M1078" s="30"/>
      <c r="N1078" s="30"/>
      <c r="O1078" s="30"/>
      <c r="P1078" s="30"/>
      <c r="Q1078" s="30"/>
      <c r="R1078" s="30"/>
    </row>
    <row r="1079" spans="1:18" s="31" customFormat="1">
      <c r="A1079" s="47"/>
      <c r="B1079" s="64" t="str">
        <f>"Total item "&amp;A1076</f>
        <v>Total item 17.2.4</v>
      </c>
      <c r="C1079" s="65"/>
      <c r="D1079" s="50"/>
      <c r="E1079" s="50"/>
      <c r="F1079" s="50"/>
      <c r="G1079" s="50"/>
      <c r="H1079" s="245">
        <f>SUM(H1077:H1078)</f>
        <v>82</v>
      </c>
      <c r="I1079" s="37"/>
      <c r="J1079" s="49"/>
      <c r="K1079" s="34"/>
      <c r="L1079" s="38"/>
      <c r="M1079" s="30"/>
      <c r="N1079" s="30"/>
      <c r="O1079" s="30"/>
      <c r="P1079" s="30"/>
      <c r="Q1079" s="30"/>
      <c r="R1079" s="30"/>
    </row>
    <row r="1080" spans="1:18" s="31" customFormat="1">
      <c r="A1080" s="185"/>
      <c r="B1080" s="187"/>
      <c r="C1080" s="188"/>
      <c r="D1080" s="189"/>
      <c r="E1080" s="189"/>
      <c r="F1080" s="189"/>
      <c r="G1080" s="189"/>
      <c r="H1080" s="190"/>
      <c r="I1080" s="37"/>
      <c r="J1080" s="49"/>
      <c r="K1080" s="34"/>
      <c r="L1080" s="38"/>
      <c r="M1080" s="30"/>
      <c r="N1080" s="30"/>
      <c r="O1080" s="30"/>
      <c r="P1080" s="30"/>
      <c r="Q1080" s="30"/>
      <c r="R1080" s="30"/>
    </row>
    <row r="1081" spans="1:18" s="249" customFormat="1" ht="46.8">
      <c r="A1081" s="243" t="s">
        <v>550</v>
      </c>
      <c r="B1081" s="244" t="s">
        <v>770</v>
      </c>
      <c r="C1081" s="243" t="s">
        <v>16</v>
      </c>
      <c r="D1081" s="245"/>
      <c r="E1081" s="250"/>
      <c r="F1081" s="245"/>
      <c r="G1081" s="245"/>
      <c r="H1081" s="245"/>
      <c r="I1081" s="251"/>
      <c r="J1081" s="252"/>
      <c r="K1081" s="255"/>
      <c r="L1081" s="256"/>
      <c r="M1081" s="254"/>
      <c r="N1081" s="254"/>
      <c r="O1081" s="254"/>
      <c r="P1081" s="254"/>
      <c r="Q1081" s="254"/>
      <c r="R1081" s="254"/>
    </row>
    <row r="1082" spans="1:18" s="31" customFormat="1">
      <c r="A1082" s="71"/>
      <c r="B1082" s="80" t="s">
        <v>551</v>
      </c>
      <c r="C1082" s="65"/>
      <c r="D1082" s="50">
        <v>13</v>
      </c>
      <c r="E1082" s="50"/>
      <c r="F1082" s="50"/>
      <c r="G1082" s="50"/>
      <c r="H1082" s="50">
        <f>ROUND(PRODUCT(D1082:G1082),2)</f>
        <v>13</v>
      </c>
      <c r="I1082" s="37"/>
      <c r="J1082" s="49"/>
      <c r="K1082" s="34"/>
      <c r="L1082" s="38"/>
      <c r="M1082" s="30"/>
      <c r="N1082" s="30"/>
      <c r="O1082" s="30"/>
      <c r="P1082" s="30"/>
      <c r="Q1082" s="30"/>
      <c r="R1082" s="30"/>
    </row>
    <row r="1083" spans="1:18" s="31" customFormat="1">
      <c r="A1083" s="47"/>
      <c r="B1083" s="70"/>
      <c r="C1083" s="65"/>
      <c r="D1083" s="50"/>
      <c r="E1083" s="50"/>
      <c r="F1083" s="50"/>
      <c r="G1083" s="50"/>
      <c r="H1083" s="50"/>
      <c r="I1083" s="37"/>
      <c r="J1083" s="49"/>
      <c r="K1083" s="34"/>
      <c r="L1083" s="38"/>
      <c r="M1083" s="30"/>
      <c r="N1083" s="30"/>
      <c r="O1083" s="30"/>
      <c r="P1083" s="30"/>
      <c r="Q1083" s="30"/>
      <c r="R1083" s="30"/>
    </row>
    <row r="1084" spans="1:18" s="31" customFormat="1">
      <c r="A1084" s="47"/>
      <c r="B1084" s="64" t="str">
        <f>"Total item "&amp;A1081</f>
        <v>Total item 17.2.5</v>
      </c>
      <c r="C1084" s="65"/>
      <c r="D1084" s="50"/>
      <c r="E1084" s="50"/>
      <c r="F1084" s="50"/>
      <c r="G1084" s="50"/>
      <c r="H1084" s="245">
        <f>SUM(H1082:H1083)</f>
        <v>13</v>
      </c>
      <c r="I1084" s="37"/>
      <c r="J1084" s="49"/>
      <c r="K1084" s="34"/>
      <c r="L1084" s="38"/>
      <c r="M1084" s="30"/>
      <c r="N1084" s="30"/>
      <c r="O1084" s="30"/>
      <c r="P1084" s="30"/>
      <c r="Q1084" s="30"/>
      <c r="R1084" s="30"/>
    </row>
    <row r="1085" spans="1:18" s="31" customFormat="1">
      <c r="A1085" s="185"/>
      <c r="B1085" s="187"/>
      <c r="C1085" s="188"/>
      <c r="D1085" s="189"/>
      <c r="E1085" s="189"/>
      <c r="F1085" s="189"/>
      <c r="G1085" s="189"/>
      <c r="H1085" s="190"/>
      <c r="I1085" s="37"/>
      <c r="J1085" s="49"/>
      <c r="K1085" s="34"/>
      <c r="L1085" s="38"/>
      <c r="M1085" s="30"/>
      <c r="N1085" s="30"/>
      <c r="O1085" s="30"/>
      <c r="P1085" s="30"/>
      <c r="Q1085" s="30"/>
      <c r="R1085" s="30"/>
    </row>
    <row r="1086" spans="1:18" s="249" customFormat="1" ht="46.8">
      <c r="A1086" s="243" t="s">
        <v>552</v>
      </c>
      <c r="B1086" s="244" t="s">
        <v>768</v>
      </c>
      <c r="C1086" s="243" t="s">
        <v>16</v>
      </c>
      <c r="D1086" s="245"/>
      <c r="E1086" s="250"/>
      <c r="F1086" s="245"/>
      <c r="G1086" s="245"/>
      <c r="H1086" s="245"/>
      <c r="I1086" s="251"/>
      <c r="J1086" s="252"/>
      <c r="K1086" s="255"/>
      <c r="L1086" s="256"/>
      <c r="M1086" s="254"/>
      <c r="N1086" s="254"/>
      <c r="O1086" s="254"/>
      <c r="P1086" s="254"/>
      <c r="Q1086" s="254"/>
      <c r="R1086" s="254"/>
    </row>
    <row r="1087" spans="1:18" s="31" customFormat="1">
      <c r="A1087" s="71"/>
      <c r="B1087" s="80" t="s">
        <v>553</v>
      </c>
      <c r="C1087" s="65"/>
      <c r="D1087" s="50">
        <v>30</v>
      </c>
      <c r="E1087" s="50"/>
      <c r="F1087" s="50"/>
      <c r="G1087" s="50"/>
      <c r="H1087" s="50">
        <f>ROUND(PRODUCT(D1087:G1087),2)</f>
        <v>30</v>
      </c>
      <c r="I1087" s="37"/>
      <c r="J1087" s="49"/>
      <c r="K1087" s="34"/>
      <c r="L1087" s="38"/>
      <c r="M1087" s="30"/>
      <c r="N1087" s="30"/>
      <c r="O1087" s="30"/>
      <c r="P1087" s="30"/>
      <c r="Q1087" s="30"/>
      <c r="R1087" s="30"/>
    </row>
    <row r="1088" spans="1:18" s="31" customFormat="1">
      <c r="A1088" s="47"/>
      <c r="B1088" s="70"/>
      <c r="C1088" s="65"/>
      <c r="D1088" s="50"/>
      <c r="E1088" s="50"/>
      <c r="F1088" s="50"/>
      <c r="G1088" s="50"/>
      <c r="H1088" s="50"/>
      <c r="I1088" s="37"/>
      <c r="J1088" s="49"/>
      <c r="K1088" s="34"/>
      <c r="L1088" s="38"/>
      <c r="M1088" s="30"/>
      <c r="N1088" s="30"/>
      <c r="O1088" s="30"/>
      <c r="P1088" s="30"/>
      <c r="Q1088" s="30"/>
      <c r="R1088" s="30"/>
    </row>
    <row r="1089" spans="1:18" s="31" customFormat="1">
      <c r="A1089" s="47"/>
      <c r="B1089" s="64" t="str">
        <f>"Total item "&amp;A1086</f>
        <v>Total item 17.2.6</v>
      </c>
      <c r="C1089" s="65"/>
      <c r="D1089" s="50"/>
      <c r="E1089" s="50"/>
      <c r="F1089" s="50"/>
      <c r="G1089" s="50"/>
      <c r="H1089" s="245">
        <f>SUM(H1087:H1088)</f>
        <v>30</v>
      </c>
      <c r="I1089" s="37"/>
      <c r="J1089" s="49"/>
      <c r="K1089" s="34"/>
      <c r="L1089" s="38"/>
      <c r="M1089" s="30"/>
      <c r="N1089" s="30"/>
      <c r="O1089" s="30"/>
      <c r="P1089" s="30"/>
      <c r="Q1089" s="30"/>
      <c r="R1089" s="30"/>
    </row>
    <row r="1090" spans="1:18" s="31" customFormat="1">
      <c r="A1090" s="185"/>
      <c r="B1090" s="187"/>
      <c r="C1090" s="188"/>
      <c r="D1090" s="189"/>
      <c r="E1090" s="189"/>
      <c r="F1090" s="189"/>
      <c r="G1090" s="189"/>
      <c r="H1090" s="190"/>
      <c r="I1090" s="37"/>
      <c r="J1090" s="49"/>
      <c r="K1090" s="34"/>
      <c r="L1090" s="38"/>
      <c r="M1090" s="30"/>
      <c r="N1090" s="30"/>
      <c r="O1090" s="30"/>
      <c r="P1090" s="30"/>
      <c r="Q1090" s="30"/>
      <c r="R1090" s="30"/>
    </row>
    <row r="1091" spans="1:18" s="249" customFormat="1" ht="46.8">
      <c r="A1091" s="243" t="s">
        <v>554</v>
      </c>
      <c r="B1091" s="244" t="s">
        <v>771</v>
      </c>
      <c r="C1091" s="243" t="s">
        <v>22</v>
      </c>
      <c r="D1091" s="245"/>
      <c r="E1091" s="250"/>
      <c r="F1091" s="245"/>
      <c r="G1091" s="245"/>
      <c r="H1091" s="245"/>
      <c r="I1091" s="251"/>
      <c r="J1091" s="252"/>
      <c r="K1091" s="255"/>
      <c r="L1091" s="256"/>
      <c r="M1091" s="254"/>
      <c r="N1091" s="254"/>
      <c r="O1091" s="254"/>
      <c r="P1091" s="254"/>
      <c r="Q1091" s="254"/>
      <c r="R1091" s="254"/>
    </row>
    <row r="1092" spans="1:18" s="31" customFormat="1">
      <c r="A1092" s="71"/>
      <c r="B1092" s="80" t="s">
        <v>555</v>
      </c>
      <c r="C1092" s="65"/>
      <c r="D1092" s="50">
        <v>5</v>
      </c>
      <c r="E1092" s="50"/>
      <c r="F1092" s="50"/>
      <c r="G1092" s="50"/>
      <c r="H1092" s="50">
        <f>ROUND(PRODUCT(D1092:G1092),2)</f>
        <v>5</v>
      </c>
      <c r="I1092" s="37"/>
      <c r="J1092" s="49"/>
      <c r="K1092" s="34"/>
      <c r="L1092" s="38"/>
      <c r="M1092" s="30"/>
      <c r="N1092" s="30"/>
      <c r="O1092" s="30"/>
      <c r="P1092" s="30"/>
      <c r="Q1092" s="30"/>
      <c r="R1092" s="30"/>
    </row>
    <row r="1093" spans="1:18" s="31" customFormat="1">
      <c r="A1093" s="47"/>
      <c r="B1093" s="70"/>
      <c r="C1093" s="65"/>
      <c r="D1093" s="50"/>
      <c r="E1093" s="50"/>
      <c r="F1093" s="50"/>
      <c r="G1093" s="50"/>
      <c r="H1093" s="50"/>
      <c r="I1093" s="37"/>
      <c r="J1093" s="49"/>
      <c r="K1093" s="34"/>
      <c r="L1093" s="38"/>
      <c r="M1093" s="30"/>
      <c r="N1093" s="30"/>
      <c r="O1093" s="30"/>
      <c r="P1093" s="30"/>
      <c r="Q1093" s="30"/>
      <c r="R1093" s="30"/>
    </row>
    <row r="1094" spans="1:18" s="31" customFormat="1">
      <c r="A1094" s="47"/>
      <c r="B1094" s="64" t="str">
        <f>"Total item "&amp;A1091</f>
        <v>Total item 17.2.7</v>
      </c>
      <c r="C1094" s="65"/>
      <c r="D1094" s="50"/>
      <c r="E1094" s="50"/>
      <c r="F1094" s="50"/>
      <c r="G1094" s="50"/>
      <c r="H1094" s="245">
        <f>SUM(H1092:H1093)</f>
        <v>5</v>
      </c>
      <c r="I1094" s="37"/>
      <c r="J1094" s="49"/>
      <c r="K1094" s="34"/>
      <c r="L1094" s="38"/>
      <c r="M1094" s="30"/>
      <c r="N1094" s="30"/>
      <c r="O1094" s="30"/>
      <c r="P1094" s="30"/>
      <c r="Q1094" s="30"/>
      <c r="R1094" s="30"/>
    </row>
    <row r="1095" spans="1:18" s="31" customFormat="1">
      <c r="A1095" s="185"/>
      <c r="B1095" s="187"/>
      <c r="C1095" s="188"/>
      <c r="D1095" s="189"/>
      <c r="E1095" s="189"/>
      <c r="F1095" s="189"/>
      <c r="G1095" s="189"/>
      <c r="H1095" s="190"/>
      <c r="I1095" s="37"/>
      <c r="J1095" s="49"/>
      <c r="K1095" s="34"/>
      <c r="L1095" s="38"/>
      <c r="M1095" s="30"/>
      <c r="N1095" s="30"/>
      <c r="O1095" s="30"/>
      <c r="P1095" s="30"/>
      <c r="Q1095" s="30"/>
      <c r="R1095" s="30"/>
    </row>
    <row r="1096" spans="1:18" s="249" customFormat="1" ht="31.2">
      <c r="A1096" s="243" t="s">
        <v>556</v>
      </c>
      <c r="B1096" s="244" t="s">
        <v>772</v>
      </c>
      <c r="C1096" s="243" t="s">
        <v>22</v>
      </c>
      <c r="D1096" s="245"/>
      <c r="E1096" s="250"/>
      <c r="F1096" s="245"/>
      <c r="G1096" s="245"/>
      <c r="H1096" s="245"/>
      <c r="I1096" s="251"/>
      <c r="J1096" s="252"/>
      <c r="K1096" s="255"/>
      <c r="L1096" s="256"/>
      <c r="M1096" s="254"/>
      <c r="N1096" s="254"/>
      <c r="O1096" s="254"/>
      <c r="P1096" s="254"/>
      <c r="Q1096" s="254"/>
      <c r="R1096" s="254"/>
    </row>
    <row r="1097" spans="1:18" s="31" customFormat="1" ht="31.2">
      <c r="A1097" s="71"/>
      <c r="B1097" s="80" t="s">
        <v>557</v>
      </c>
      <c r="C1097" s="65"/>
      <c r="D1097" s="50">
        <v>5</v>
      </c>
      <c r="E1097" s="50"/>
      <c r="F1097" s="50"/>
      <c r="G1097" s="50"/>
      <c r="H1097" s="50">
        <f>ROUND(PRODUCT(D1097:G1097),2)</f>
        <v>5</v>
      </c>
      <c r="I1097" s="37"/>
      <c r="J1097" s="49"/>
      <c r="K1097" s="34"/>
      <c r="L1097" s="38"/>
      <c r="M1097" s="30"/>
      <c r="N1097" s="30"/>
      <c r="O1097" s="30"/>
      <c r="P1097" s="30"/>
      <c r="Q1097" s="30"/>
      <c r="R1097" s="30"/>
    </row>
    <row r="1098" spans="1:18" s="31" customFormat="1">
      <c r="A1098" s="47"/>
      <c r="B1098" s="70"/>
      <c r="C1098" s="65"/>
      <c r="D1098" s="50"/>
      <c r="E1098" s="50"/>
      <c r="F1098" s="50"/>
      <c r="G1098" s="50"/>
      <c r="H1098" s="50"/>
      <c r="I1098" s="37"/>
      <c r="J1098" s="49"/>
      <c r="K1098" s="34"/>
      <c r="L1098" s="38"/>
      <c r="M1098" s="30"/>
      <c r="N1098" s="30"/>
      <c r="O1098" s="30"/>
      <c r="P1098" s="30"/>
      <c r="Q1098" s="30"/>
      <c r="R1098" s="30"/>
    </row>
    <row r="1099" spans="1:18" s="31" customFormat="1">
      <c r="A1099" s="47"/>
      <c r="B1099" s="64" t="str">
        <f>"Total item "&amp;A1096</f>
        <v>Total item 17.2.8</v>
      </c>
      <c r="C1099" s="65"/>
      <c r="D1099" s="50"/>
      <c r="E1099" s="50"/>
      <c r="F1099" s="50"/>
      <c r="G1099" s="50"/>
      <c r="H1099" s="245">
        <f>SUM(H1097:H1098)</f>
        <v>5</v>
      </c>
      <c r="I1099" s="37"/>
      <c r="J1099" s="49"/>
      <c r="K1099" s="34"/>
      <c r="L1099" s="38"/>
      <c r="M1099" s="30"/>
      <c r="N1099" s="30"/>
      <c r="O1099" s="30"/>
      <c r="P1099" s="30"/>
      <c r="Q1099" s="30"/>
      <c r="R1099" s="30"/>
    </row>
    <row r="1100" spans="1:18" s="31" customFormat="1">
      <c r="A1100" s="185"/>
      <c r="B1100" s="187"/>
      <c r="C1100" s="188"/>
      <c r="D1100" s="189"/>
      <c r="E1100" s="189"/>
      <c r="F1100" s="189"/>
      <c r="G1100" s="189"/>
      <c r="H1100" s="190"/>
      <c r="I1100" s="37"/>
      <c r="J1100" s="49"/>
      <c r="K1100" s="34"/>
      <c r="L1100" s="38"/>
      <c r="M1100" s="30"/>
      <c r="N1100" s="30"/>
      <c r="O1100" s="30"/>
      <c r="P1100" s="30"/>
      <c r="Q1100" s="30"/>
      <c r="R1100" s="30"/>
    </row>
    <row r="1101" spans="1:18" s="249" customFormat="1" ht="31.2">
      <c r="A1101" s="243" t="s">
        <v>558</v>
      </c>
      <c r="B1101" s="244" t="s">
        <v>243</v>
      </c>
      <c r="C1101" s="243" t="s">
        <v>22</v>
      </c>
      <c r="D1101" s="245"/>
      <c r="E1101" s="250"/>
      <c r="F1101" s="245"/>
      <c r="G1101" s="245"/>
      <c r="H1101" s="245"/>
      <c r="I1101" s="251"/>
      <c r="J1101" s="252"/>
      <c r="K1101" s="255"/>
      <c r="L1101" s="256"/>
      <c r="M1101" s="254"/>
      <c r="N1101" s="254"/>
      <c r="O1101" s="254"/>
      <c r="P1101" s="254"/>
      <c r="Q1101" s="254"/>
      <c r="R1101" s="254"/>
    </row>
    <row r="1102" spans="1:18" s="31" customFormat="1" ht="31.2">
      <c r="A1102" s="71"/>
      <c r="B1102" s="80" t="s">
        <v>559</v>
      </c>
      <c r="C1102" s="65"/>
      <c r="D1102" s="50">
        <v>4</v>
      </c>
      <c r="E1102" s="50"/>
      <c r="F1102" s="50"/>
      <c r="G1102" s="50"/>
      <c r="H1102" s="50">
        <f>ROUND(PRODUCT(D1102:G1102),2)</f>
        <v>4</v>
      </c>
      <c r="I1102" s="37"/>
      <c r="J1102" s="49"/>
      <c r="K1102" s="34"/>
      <c r="L1102" s="38"/>
      <c r="M1102" s="30"/>
      <c r="N1102" s="30"/>
      <c r="O1102" s="30"/>
      <c r="P1102" s="30"/>
      <c r="Q1102" s="30"/>
      <c r="R1102" s="30"/>
    </row>
    <row r="1103" spans="1:18" s="31" customFormat="1">
      <c r="A1103" s="47"/>
      <c r="B1103" s="70"/>
      <c r="C1103" s="65"/>
      <c r="D1103" s="50"/>
      <c r="E1103" s="50"/>
      <c r="F1103" s="50"/>
      <c r="G1103" s="50"/>
      <c r="H1103" s="50"/>
      <c r="I1103" s="37"/>
      <c r="J1103" s="49"/>
      <c r="K1103" s="34"/>
      <c r="L1103" s="38"/>
      <c r="M1103" s="30"/>
      <c r="N1103" s="30"/>
      <c r="O1103" s="30"/>
      <c r="P1103" s="30"/>
      <c r="Q1103" s="30"/>
      <c r="R1103" s="30"/>
    </row>
    <row r="1104" spans="1:18" s="31" customFormat="1">
      <c r="A1104" s="47"/>
      <c r="B1104" s="64" t="str">
        <f>"Total item "&amp;A1101</f>
        <v>Total item 17.2.9</v>
      </c>
      <c r="C1104" s="65"/>
      <c r="D1104" s="50"/>
      <c r="E1104" s="50"/>
      <c r="F1104" s="50"/>
      <c r="G1104" s="50"/>
      <c r="H1104" s="245">
        <f>SUM(H1102:H1103)</f>
        <v>4</v>
      </c>
      <c r="I1104" s="37"/>
      <c r="J1104" s="49"/>
      <c r="K1104" s="34"/>
      <c r="L1104" s="38"/>
      <c r="M1104" s="30"/>
      <c r="N1104" s="30"/>
      <c r="O1104" s="30"/>
      <c r="P1104" s="30"/>
      <c r="Q1104" s="30"/>
      <c r="R1104" s="30"/>
    </row>
    <row r="1105" spans="1:18" s="31" customFormat="1">
      <c r="A1105" s="185"/>
      <c r="B1105" s="187"/>
      <c r="C1105" s="188"/>
      <c r="D1105" s="189"/>
      <c r="E1105" s="189"/>
      <c r="F1105" s="189"/>
      <c r="G1105" s="189"/>
      <c r="H1105" s="190"/>
      <c r="I1105" s="37"/>
      <c r="J1105" s="49"/>
      <c r="K1105" s="34"/>
      <c r="L1105" s="38"/>
      <c r="M1105" s="30"/>
      <c r="N1105" s="30"/>
      <c r="O1105" s="30"/>
      <c r="P1105" s="30"/>
      <c r="Q1105" s="30"/>
      <c r="R1105" s="30"/>
    </row>
    <row r="1106" spans="1:18" s="249" customFormat="1" ht="31.2">
      <c r="A1106" s="243" t="s">
        <v>560</v>
      </c>
      <c r="B1106" s="244" t="s">
        <v>244</v>
      </c>
      <c r="C1106" s="243" t="s">
        <v>22</v>
      </c>
      <c r="D1106" s="245"/>
      <c r="E1106" s="250"/>
      <c r="F1106" s="245"/>
      <c r="G1106" s="245"/>
      <c r="H1106" s="245"/>
      <c r="I1106" s="251"/>
      <c r="J1106" s="252"/>
      <c r="K1106" s="255"/>
      <c r="L1106" s="256"/>
      <c r="M1106" s="254"/>
      <c r="N1106" s="254"/>
      <c r="O1106" s="254"/>
      <c r="P1106" s="254"/>
      <c r="Q1106" s="254"/>
      <c r="R1106" s="254"/>
    </row>
    <row r="1107" spans="1:18" s="31" customFormat="1" ht="31.2">
      <c r="A1107" s="71"/>
      <c r="B1107" s="80" t="s">
        <v>561</v>
      </c>
      <c r="C1107" s="65"/>
      <c r="D1107" s="50">
        <v>1</v>
      </c>
      <c r="E1107" s="50"/>
      <c r="F1107" s="50"/>
      <c r="G1107" s="50"/>
      <c r="H1107" s="50">
        <f>ROUND(PRODUCT(D1107:G1107),2)</f>
        <v>1</v>
      </c>
      <c r="I1107" s="37"/>
      <c r="J1107" s="49"/>
      <c r="K1107" s="34"/>
      <c r="L1107" s="38"/>
      <c r="M1107" s="30"/>
      <c r="N1107" s="30"/>
      <c r="O1107" s="30"/>
      <c r="P1107" s="30"/>
      <c r="Q1107" s="30"/>
      <c r="R1107" s="30"/>
    </row>
    <row r="1108" spans="1:18" s="31" customFormat="1">
      <c r="A1108" s="47"/>
      <c r="B1108" s="70"/>
      <c r="C1108" s="65"/>
      <c r="D1108" s="50"/>
      <c r="E1108" s="50"/>
      <c r="F1108" s="50"/>
      <c r="G1108" s="50"/>
      <c r="H1108" s="50"/>
      <c r="I1108" s="37"/>
      <c r="J1108" s="49"/>
      <c r="K1108" s="34"/>
      <c r="L1108" s="38"/>
      <c r="M1108" s="30"/>
      <c r="N1108" s="30"/>
      <c r="O1108" s="30"/>
      <c r="P1108" s="30"/>
      <c r="Q1108" s="30"/>
      <c r="R1108" s="30"/>
    </row>
    <row r="1109" spans="1:18" s="31" customFormat="1">
      <c r="A1109" s="47"/>
      <c r="B1109" s="64" t="str">
        <f>"Total item "&amp;A1106</f>
        <v>Total item 17.2.10</v>
      </c>
      <c r="C1109" s="65"/>
      <c r="D1109" s="50"/>
      <c r="E1109" s="50"/>
      <c r="F1109" s="50"/>
      <c r="G1109" s="50"/>
      <c r="H1109" s="245">
        <f>SUM(H1107:H1108)</f>
        <v>1</v>
      </c>
      <c r="I1109" s="37"/>
      <c r="J1109" s="49"/>
      <c r="K1109" s="34"/>
      <c r="L1109" s="38"/>
      <c r="M1109" s="30"/>
      <c r="N1109" s="30"/>
      <c r="O1109" s="30"/>
      <c r="P1109" s="30"/>
      <c r="Q1109" s="30"/>
      <c r="R1109" s="30"/>
    </row>
    <row r="1110" spans="1:18" s="31" customFormat="1">
      <c r="A1110" s="185"/>
      <c r="B1110" s="187"/>
      <c r="C1110" s="188"/>
      <c r="D1110" s="189"/>
      <c r="E1110" s="189"/>
      <c r="F1110" s="189"/>
      <c r="G1110" s="189"/>
      <c r="H1110" s="190"/>
      <c r="I1110" s="37"/>
      <c r="J1110" s="49"/>
      <c r="K1110" s="34"/>
      <c r="L1110" s="38"/>
      <c r="M1110" s="30"/>
      <c r="N1110" s="30"/>
      <c r="O1110" s="30"/>
      <c r="P1110" s="30"/>
      <c r="Q1110" s="30"/>
      <c r="R1110" s="30"/>
    </row>
    <row r="1111" spans="1:18" s="249" customFormat="1" ht="31.2">
      <c r="A1111" s="243" t="s">
        <v>562</v>
      </c>
      <c r="B1111" s="244" t="s">
        <v>901</v>
      </c>
      <c r="C1111" s="243" t="s">
        <v>22</v>
      </c>
      <c r="D1111" s="245"/>
      <c r="E1111" s="250"/>
      <c r="F1111" s="245"/>
      <c r="G1111" s="245"/>
      <c r="H1111" s="245"/>
      <c r="I1111" s="251"/>
      <c r="J1111" s="252"/>
      <c r="K1111" s="255"/>
      <c r="L1111" s="256"/>
      <c r="M1111" s="254"/>
      <c r="N1111" s="254"/>
      <c r="O1111" s="254"/>
      <c r="P1111" s="254"/>
      <c r="Q1111" s="254"/>
      <c r="R1111" s="254"/>
    </row>
    <row r="1112" spans="1:18" s="31" customFormat="1">
      <c r="A1112" s="71"/>
      <c r="B1112" s="80" t="s">
        <v>563</v>
      </c>
      <c r="C1112" s="65"/>
      <c r="D1112" s="50">
        <v>50</v>
      </c>
      <c r="E1112" s="50"/>
      <c r="F1112" s="50"/>
      <c r="G1112" s="50"/>
      <c r="H1112" s="50">
        <f>ROUND(PRODUCT(D1112:G1112),2)</f>
        <v>50</v>
      </c>
      <c r="I1112" s="37"/>
      <c r="J1112" s="49"/>
      <c r="K1112" s="34"/>
      <c r="L1112" s="38"/>
      <c r="M1112" s="30"/>
      <c r="N1112" s="30"/>
      <c r="O1112" s="30"/>
      <c r="P1112" s="30"/>
      <c r="Q1112" s="30"/>
      <c r="R1112" s="30"/>
    </row>
    <row r="1113" spans="1:18" s="31" customFormat="1">
      <c r="A1113" s="47"/>
      <c r="B1113" s="70"/>
      <c r="C1113" s="65"/>
      <c r="D1113" s="50"/>
      <c r="E1113" s="50"/>
      <c r="F1113" s="50"/>
      <c r="G1113" s="50"/>
      <c r="H1113" s="50"/>
      <c r="I1113" s="37"/>
      <c r="J1113" s="49"/>
      <c r="K1113" s="34"/>
      <c r="L1113" s="38"/>
      <c r="M1113" s="30"/>
      <c r="N1113" s="30"/>
      <c r="O1113" s="30"/>
      <c r="P1113" s="30"/>
      <c r="Q1113" s="30"/>
      <c r="R1113" s="30"/>
    </row>
    <row r="1114" spans="1:18" s="31" customFormat="1">
      <c r="A1114" s="47"/>
      <c r="B1114" s="64" t="str">
        <f>"Total item "&amp;A1111</f>
        <v>Total item 17.2.11</v>
      </c>
      <c r="C1114" s="65"/>
      <c r="D1114" s="50"/>
      <c r="E1114" s="50"/>
      <c r="F1114" s="50"/>
      <c r="G1114" s="50"/>
      <c r="H1114" s="245">
        <f>SUM(H1112:H1113)</f>
        <v>50</v>
      </c>
      <c r="I1114" s="37"/>
      <c r="J1114" s="49"/>
      <c r="K1114" s="34"/>
      <c r="L1114" s="38"/>
      <c r="M1114" s="30"/>
      <c r="N1114" s="30"/>
      <c r="O1114" s="30"/>
      <c r="P1114" s="30"/>
      <c r="Q1114" s="30"/>
      <c r="R1114" s="30"/>
    </row>
    <row r="1115" spans="1:18" s="31" customFormat="1">
      <c r="A1115" s="185"/>
      <c r="B1115" s="187"/>
      <c r="C1115" s="188"/>
      <c r="D1115" s="189"/>
      <c r="E1115" s="189"/>
      <c r="F1115" s="189"/>
      <c r="G1115" s="189"/>
      <c r="H1115" s="190"/>
      <c r="I1115" s="37"/>
      <c r="J1115" s="49"/>
      <c r="K1115" s="34"/>
      <c r="L1115" s="38"/>
      <c r="M1115" s="30"/>
      <c r="N1115" s="30"/>
      <c r="O1115" s="30"/>
      <c r="P1115" s="30"/>
      <c r="Q1115" s="30"/>
      <c r="R1115" s="30"/>
    </row>
    <row r="1116" spans="1:18" s="249" customFormat="1" ht="31.2">
      <c r="A1116" s="243" t="s">
        <v>564</v>
      </c>
      <c r="B1116" s="244" t="s">
        <v>902</v>
      </c>
      <c r="C1116" s="243" t="s">
        <v>68</v>
      </c>
      <c r="D1116" s="245"/>
      <c r="E1116" s="250"/>
      <c r="F1116" s="245"/>
      <c r="G1116" s="245"/>
      <c r="H1116" s="245"/>
      <c r="I1116" s="251"/>
      <c r="J1116" s="252"/>
      <c r="K1116" s="255"/>
      <c r="L1116" s="256"/>
      <c r="M1116" s="254"/>
      <c r="N1116" s="254"/>
      <c r="O1116" s="254"/>
      <c r="P1116" s="254"/>
      <c r="Q1116" s="254"/>
      <c r="R1116" s="254"/>
    </row>
    <row r="1117" spans="1:18" s="31" customFormat="1">
      <c r="A1117" s="71"/>
      <c r="B1117" s="80" t="s">
        <v>565</v>
      </c>
      <c r="C1117" s="65"/>
      <c r="D1117" s="50">
        <v>4</v>
      </c>
      <c r="E1117" s="50"/>
      <c r="F1117" s="50"/>
      <c r="G1117" s="50"/>
      <c r="H1117" s="50">
        <f>ROUND(PRODUCT(D1117:G1117),2)</f>
        <v>4</v>
      </c>
      <c r="I1117" s="37"/>
      <c r="J1117" s="49"/>
      <c r="K1117" s="34"/>
      <c r="L1117" s="38"/>
      <c r="M1117" s="30"/>
      <c r="N1117" s="30"/>
      <c r="O1117" s="30"/>
      <c r="P1117" s="30"/>
      <c r="Q1117" s="30"/>
      <c r="R1117" s="30"/>
    </row>
    <row r="1118" spans="1:18" s="31" customFormat="1">
      <c r="A1118" s="47"/>
      <c r="B1118" s="70"/>
      <c r="C1118" s="65"/>
      <c r="D1118" s="50"/>
      <c r="E1118" s="50"/>
      <c r="F1118" s="50"/>
      <c r="G1118" s="50"/>
      <c r="H1118" s="50"/>
      <c r="I1118" s="37"/>
      <c r="J1118" s="49"/>
      <c r="K1118" s="34"/>
      <c r="L1118" s="38"/>
      <c r="M1118" s="30"/>
      <c r="N1118" s="30"/>
      <c r="O1118" s="30"/>
      <c r="P1118" s="30"/>
      <c r="Q1118" s="30"/>
      <c r="R1118" s="30"/>
    </row>
    <row r="1119" spans="1:18" s="31" customFormat="1">
      <c r="A1119" s="47"/>
      <c r="B1119" s="64" t="str">
        <f>"Total item "&amp;A1116</f>
        <v>Total item 17.2.12</v>
      </c>
      <c r="C1119" s="65"/>
      <c r="D1119" s="50"/>
      <c r="E1119" s="50"/>
      <c r="F1119" s="50"/>
      <c r="G1119" s="50"/>
      <c r="H1119" s="245">
        <f>SUM(H1117:H1118)</f>
        <v>4</v>
      </c>
      <c r="I1119" s="37"/>
      <c r="J1119" s="49"/>
      <c r="K1119" s="34"/>
      <c r="L1119" s="38"/>
      <c r="M1119" s="30"/>
      <c r="N1119" s="30"/>
      <c r="O1119" s="30"/>
      <c r="P1119" s="30"/>
      <c r="Q1119" s="30"/>
      <c r="R1119" s="30"/>
    </row>
    <row r="1120" spans="1:18" s="31" customFormat="1">
      <c r="A1120" s="185"/>
      <c r="B1120" s="187"/>
      <c r="C1120" s="188"/>
      <c r="D1120" s="189"/>
      <c r="E1120" s="189"/>
      <c r="F1120" s="189"/>
      <c r="G1120" s="189"/>
      <c r="H1120" s="190"/>
      <c r="I1120" s="37"/>
      <c r="J1120" s="49"/>
      <c r="K1120" s="34"/>
      <c r="L1120" s="38"/>
      <c r="M1120" s="30"/>
      <c r="N1120" s="30"/>
      <c r="O1120" s="30"/>
      <c r="P1120" s="30"/>
      <c r="Q1120" s="30"/>
      <c r="R1120" s="30"/>
    </row>
    <row r="1121" spans="1:18" s="249" customFormat="1" ht="31.2">
      <c r="A1121" s="243" t="s">
        <v>566</v>
      </c>
      <c r="B1121" s="244" t="s">
        <v>903</v>
      </c>
      <c r="C1121" s="243" t="s">
        <v>22</v>
      </c>
      <c r="D1121" s="245"/>
      <c r="E1121" s="250"/>
      <c r="F1121" s="245"/>
      <c r="G1121" s="245"/>
      <c r="H1121" s="245"/>
      <c r="I1121" s="251"/>
      <c r="J1121" s="252"/>
      <c r="K1121" s="255"/>
      <c r="L1121" s="256"/>
      <c r="M1121" s="254"/>
      <c r="N1121" s="254"/>
      <c r="O1121" s="254"/>
      <c r="P1121" s="254"/>
      <c r="Q1121" s="254"/>
      <c r="R1121" s="254"/>
    </row>
    <row r="1122" spans="1:18" s="31" customFormat="1">
      <c r="A1122" s="71"/>
      <c r="B1122" s="80" t="s">
        <v>567</v>
      </c>
      <c r="C1122" s="65"/>
      <c r="D1122" s="50">
        <v>4</v>
      </c>
      <c r="E1122" s="50"/>
      <c r="F1122" s="50"/>
      <c r="G1122" s="50"/>
      <c r="H1122" s="50">
        <f>ROUND(PRODUCT(D1122:G1122),2)</f>
        <v>4</v>
      </c>
      <c r="I1122" s="37"/>
      <c r="J1122" s="49"/>
      <c r="K1122" s="34"/>
      <c r="L1122" s="38"/>
      <c r="M1122" s="30"/>
      <c r="N1122" s="30"/>
      <c r="O1122" s="30"/>
      <c r="P1122" s="30"/>
      <c r="Q1122" s="30"/>
      <c r="R1122" s="30"/>
    </row>
    <row r="1123" spans="1:18" s="31" customFormat="1">
      <c r="A1123" s="47"/>
      <c r="B1123" s="70"/>
      <c r="C1123" s="65"/>
      <c r="D1123" s="50"/>
      <c r="E1123" s="50"/>
      <c r="F1123" s="50"/>
      <c r="G1123" s="50"/>
      <c r="H1123" s="50"/>
      <c r="I1123" s="37"/>
      <c r="J1123" s="49"/>
      <c r="K1123" s="34"/>
      <c r="L1123" s="38"/>
      <c r="M1123" s="30"/>
      <c r="N1123" s="30"/>
      <c r="O1123" s="30"/>
      <c r="P1123" s="30"/>
      <c r="Q1123" s="30"/>
      <c r="R1123" s="30"/>
    </row>
    <row r="1124" spans="1:18" s="31" customFormat="1">
      <c r="A1124" s="47"/>
      <c r="B1124" s="64" t="str">
        <f>"Total item "&amp;A1121</f>
        <v>Total item 17.2.13</v>
      </c>
      <c r="C1124" s="65"/>
      <c r="D1124" s="50"/>
      <c r="E1124" s="50"/>
      <c r="F1124" s="50"/>
      <c r="G1124" s="50"/>
      <c r="H1124" s="245">
        <f>SUM(H1122:H1123)</f>
        <v>4</v>
      </c>
      <c r="I1124" s="37"/>
      <c r="J1124" s="49"/>
      <c r="K1124" s="34"/>
      <c r="L1124" s="38"/>
      <c r="M1124" s="30"/>
      <c r="N1124" s="30"/>
      <c r="O1124" s="30"/>
      <c r="P1124" s="30"/>
      <c r="Q1124" s="30"/>
      <c r="R1124" s="30"/>
    </row>
    <row r="1125" spans="1:18" s="31" customFormat="1">
      <c r="A1125" s="185"/>
      <c r="B1125" s="187"/>
      <c r="C1125" s="188"/>
      <c r="D1125" s="189"/>
      <c r="E1125" s="189"/>
      <c r="F1125" s="189"/>
      <c r="G1125" s="189"/>
      <c r="H1125" s="190"/>
      <c r="I1125" s="37"/>
      <c r="J1125" s="49"/>
      <c r="K1125" s="34"/>
      <c r="L1125" s="38"/>
      <c r="M1125" s="30"/>
      <c r="N1125" s="30"/>
      <c r="O1125" s="30"/>
      <c r="P1125" s="30"/>
      <c r="Q1125" s="30"/>
      <c r="R1125" s="30"/>
    </row>
    <row r="1126" spans="1:18" s="249" customFormat="1" ht="46.8">
      <c r="A1126" s="243" t="s">
        <v>568</v>
      </c>
      <c r="B1126" s="244" t="s">
        <v>245</v>
      </c>
      <c r="C1126" s="243" t="s">
        <v>22</v>
      </c>
      <c r="D1126" s="245"/>
      <c r="E1126" s="250"/>
      <c r="F1126" s="245"/>
      <c r="G1126" s="245"/>
      <c r="H1126" s="245"/>
      <c r="I1126" s="251"/>
      <c r="J1126" s="252"/>
      <c r="K1126" s="255"/>
      <c r="L1126" s="256"/>
      <c r="M1126" s="254"/>
      <c r="N1126" s="254"/>
      <c r="O1126" s="254"/>
      <c r="P1126" s="254"/>
      <c r="Q1126" s="254"/>
      <c r="R1126" s="254"/>
    </row>
    <row r="1127" spans="1:18" s="31" customFormat="1">
      <c r="A1127" s="71"/>
      <c r="B1127" s="80" t="s">
        <v>572</v>
      </c>
      <c r="C1127" s="65"/>
      <c r="D1127" s="50">
        <v>15</v>
      </c>
      <c r="E1127" s="50"/>
      <c r="F1127" s="50"/>
      <c r="G1127" s="50"/>
      <c r="H1127" s="50">
        <f>ROUND(PRODUCT(D1127:G1127),2)</f>
        <v>15</v>
      </c>
      <c r="I1127" s="37"/>
      <c r="J1127" s="49"/>
      <c r="K1127" s="34"/>
      <c r="L1127" s="38"/>
      <c r="M1127" s="30"/>
      <c r="N1127" s="30"/>
      <c r="O1127" s="30"/>
      <c r="P1127" s="30"/>
      <c r="Q1127" s="30"/>
      <c r="R1127" s="30"/>
    </row>
    <row r="1128" spans="1:18" s="31" customFormat="1">
      <c r="A1128" s="47"/>
      <c r="B1128" s="70"/>
      <c r="C1128" s="65"/>
      <c r="D1128" s="50"/>
      <c r="E1128" s="50"/>
      <c r="F1128" s="50"/>
      <c r="G1128" s="50"/>
      <c r="H1128" s="50"/>
      <c r="I1128" s="37"/>
      <c r="J1128" s="49"/>
      <c r="K1128" s="34"/>
      <c r="L1128" s="38"/>
      <c r="M1128" s="30"/>
      <c r="N1128" s="30"/>
      <c r="O1128" s="30"/>
      <c r="P1128" s="30"/>
      <c r="Q1128" s="30"/>
      <c r="R1128" s="30"/>
    </row>
    <row r="1129" spans="1:18" s="31" customFormat="1">
      <c r="A1129" s="47"/>
      <c r="B1129" s="64" t="str">
        <f>"Total item "&amp;A1126</f>
        <v>Total item 17.2.14</v>
      </c>
      <c r="C1129" s="65"/>
      <c r="D1129" s="50"/>
      <c r="E1129" s="50"/>
      <c r="F1129" s="50"/>
      <c r="G1129" s="50"/>
      <c r="H1129" s="245">
        <f>SUM(H1127:H1128)</f>
        <v>15</v>
      </c>
      <c r="I1129" s="37"/>
      <c r="J1129" s="49"/>
      <c r="K1129" s="34"/>
      <c r="L1129" s="38"/>
      <c r="M1129" s="30"/>
      <c r="N1129" s="30"/>
      <c r="O1129" s="30"/>
      <c r="P1129" s="30"/>
      <c r="Q1129" s="30"/>
      <c r="R1129" s="30"/>
    </row>
    <row r="1130" spans="1:18" s="31" customFormat="1">
      <c r="A1130" s="185"/>
      <c r="B1130" s="187"/>
      <c r="C1130" s="188"/>
      <c r="D1130" s="189"/>
      <c r="E1130" s="189"/>
      <c r="F1130" s="189"/>
      <c r="G1130" s="189"/>
      <c r="H1130" s="190"/>
      <c r="I1130" s="37"/>
      <c r="J1130" s="49"/>
      <c r="K1130" s="34"/>
      <c r="L1130" s="38"/>
      <c r="M1130" s="30"/>
      <c r="N1130" s="30"/>
      <c r="O1130" s="30"/>
      <c r="P1130" s="30"/>
      <c r="Q1130" s="30"/>
      <c r="R1130" s="30"/>
    </row>
    <row r="1131" spans="1:18" s="249" customFormat="1" ht="46.8">
      <c r="A1131" s="243" t="s">
        <v>569</v>
      </c>
      <c r="B1131" s="244" t="s">
        <v>773</v>
      </c>
      <c r="C1131" s="243" t="s">
        <v>22</v>
      </c>
      <c r="D1131" s="245"/>
      <c r="E1131" s="250"/>
      <c r="F1131" s="245"/>
      <c r="G1131" s="245"/>
      <c r="H1131" s="245"/>
      <c r="I1131" s="251"/>
      <c r="J1131" s="252"/>
      <c r="K1131" s="255"/>
      <c r="L1131" s="256"/>
      <c r="M1131" s="254"/>
      <c r="N1131" s="254"/>
      <c r="O1131" s="254"/>
      <c r="P1131" s="254"/>
      <c r="Q1131" s="254"/>
      <c r="R1131" s="254"/>
    </row>
    <row r="1132" spans="1:18" s="31" customFormat="1">
      <c r="A1132" s="71"/>
      <c r="B1132" s="80" t="s">
        <v>574</v>
      </c>
      <c r="C1132" s="65"/>
      <c r="D1132" s="50">
        <v>2</v>
      </c>
      <c r="E1132" s="50"/>
      <c r="F1132" s="50"/>
      <c r="G1132" s="50"/>
      <c r="H1132" s="50">
        <f>ROUND(PRODUCT(D1132:G1132),2)</f>
        <v>2</v>
      </c>
      <c r="I1132" s="37"/>
      <c r="J1132" s="49"/>
      <c r="K1132" s="34"/>
      <c r="L1132" s="38"/>
      <c r="M1132" s="30"/>
      <c r="N1132" s="30"/>
      <c r="O1132" s="30"/>
      <c r="P1132" s="30"/>
      <c r="Q1132" s="30"/>
      <c r="R1132" s="30"/>
    </row>
    <row r="1133" spans="1:18" s="31" customFormat="1">
      <c r="A1133" s="47"/>
      <c r="B1133" s="70"/>
      <c r="C1133" s="65"/>
      <c r="D1133" s="50"/>
      <c r="E1133" s="50"/>
      <c r="F1133" s="50"/>
      <c r="G1133" s="50"/>
      <c r="H1133" s="50"/>
      <c r="I1133" s="37"/>
      <c r="J1133" s="49"/>
      <c r="K1133" s="34"/>
      <c r="L1133" s="38"/>
      <c r="M1133" s="30"/>
      <c r="N1133" s="30"/>
      <c r="O1133" s="30"/>
      <c r="P1133" s="30"/>
      <c r="Q1133" s="30"/>
      <c r="R1133" s="30"/>
    </row>
    <row r="1134" spans="1:18" s="31" customFormat="1">
      <c r="A1134" s="47"/>
      <c r="B1134" s="64" t="str">
        <f>"Total item "&amp;A1131</f>
        <v>Total item 17.2.15</v>
      </c>
      <c r="C1134" s="65"/>
      <c r="D1134" s="50"/>
      <c r="E1134" s="50"/>
      <c r="F1134" s="50"/>
      <c r="G1134" s="50"/>
      <c r="H1134" s="245">
        <f>SUM(H1132:H1133)</f>
        <v>2</v>
      </c>
      <c r="I1134" s="37"/>
      <c r="J1134" s="49"/>
      <c r="K1134" s="34"/>
      <c r="L1134" s="38"/>
      <c r="M1134" s="30"/>
      <c r="N1134" s="30"/>
      <c r="O1134" s="30"/>
      <c r="P1134" s="30"/>
      <c r="Q1134" s="30"/>
      <c r="R1134" s="30"/>
    </row>
    <row r="1135" spans="1:18" s="31" customFormat="1">
      <c r="A1135" s="185"/>
      <c r="B1135" s="187"/>
      <c r="C1135" s="188"/>
      <c r="D1135" s="189"/>
      <c r="E1135" s="189"/>
      <c r="F1135" s="189"/>
      <c r="G1135" s="189"/>
      <c r="H1135" s="190"/>
      <c r="I1135" s="37"/>
      <c r="J1135" s="49"/>
      <c r="K1135" s="34"/>
      <c r="L1135" s="38"/>
      <c r="M1135" s="30"/>
      <c r="N1135" s="30"/>
      <c r="O1135" s="30"/>
      <c r="P1135" s="30"/>
      <c r="Q1135" s="30"/>
      <c r="R1135" s="30"/>
    </row>
    <row r="1136" spans="1:18" s="249" customFormat="1" ht="46.8">
      <c r="A1136" s="243" t="s">
        <v>570</v>
      </c>
      <c r="B1136" s="244" t="s">
        <v>774</v>
      </c>
      <c r="C1136" s="243" t="s">
        <v>22</v>
      </c>
      <c r="D1136" s="245"/>
      <c r="E1136" s="250"/>
      <c r="F1136" s="245"/>
      <c r="G1136" s="245"/>
      <c r="H1136" s="245"/>
      <c r="I1136" s="251"/>
      <c r="J1136" s="252"/>
      <c r="K1136" s="255"/>
      <c r="L1136" s="256"/>
      <c r="M1136" s="254"/>
      <c r="N1136" s="254"/>
      <c r="O1136" s="254"/>
      <c r="P1136" s="254"/>
      <c r="Q1136" s="254"/>
      <c r="R1136" s="254"/>
    </row>
    <row r="1137" spans="1:18" s="31" customFormat="1">
      <c r="A1137" s="71"/>
      <c r="B1137" s="80" t="s">
        <v>575</v>
      </c>
      <c r="C1137" s="65"/>
      <c r="D1137" s="50">
        <v>1</v>
      </c>
      <c r="E1137" s="50"/>
      <c r="F1137" s="50"/>
      <c r="G1137" s="50"/>
      <c r="H1137" s="50">
        <f>ROUND(PRODUCT(D1137:G1137),2)</f>
        <v>1</v>
      </c>
      <c r="I1137" s="37"/>
      <c r="J1137" s="49"/>
      <c r="K1137" s="34"/>
      <c r="L1137" s="38"/>
      <c r="M1137" s="30"/>
      <c r="N1137" s="30"/>
      <c r="O1137" s="30"/>
      <c r="P1137" s="30"/>
      <c r="Q1137" s="30"/>
      <c r="R1137" s="30"/>
    </row>
    <row r="1138" spans="1:18" s="31" customFormat="1">
      <c r="A1138" s="47"/>
      <c r="B1138" s="70"/>
      <c r="C1138" s="65"/>
      <c r="D1138" s="50"/>
      <c r="E1138" s="50"/>
      <c r="F1138" s="50"/>
      <c r="G1138" s="50"/>
      <c r="H1138" s="50"/>
      <c r="I1138" s="37"/>
      <c r="J1138" s="49"/>
      <c r="K1138" s="34"/>
      <c r="L1138" s="38"/>
      <c r="M1138" s="30"/>
      <c r="N1138" s="30"/>
      <c r="O1138" s="30"/>
      <c r="P1138" s="30"/>
      <c r="Q1138" s="30"/>
      <c r="R1138" s="30"/>
    </row>
    <row r="1139" spans="1:18" s="31" customFormat="1">
      <c r="A1139" s="47"/>
      <c r="B1139" s="64" t="str">
        <f>"Total item "&amp;A1136</f>
        <v>Total item 17.2.16</v>
      </c>
      <c r="C1139" s="65"/>
      <c r="D1139" s="50"/>
      <c r="E1139" s="50"/>
      <c r="F1139" s="50"/>
      <c r="G1139" s="50"/>
      <c r="H1139" s="245">
        <f>SUM(H1137:H1138)</f>
        <v>1</v>
      </c>
      <c r="I1139" s="37"/>
      <c r="J1139" s="49"/>
      <c r="K1139" s="34"/>
      <c r="L1139" s="38"/>
      <c r="M1139" s="30"/>
      <c r="N1139" s="30"/>
      <c r="O1139" s="30"/>
      <c r="P1139" s="30"/>
      <c r="Q1139" s="30"/>
      <c r="R1139" s="30"/>
    </row>
    <row r="1140" spans="1:18" s="31" customFormat="1">
      <c r="A1140" s="185"/>
      <c r="B1140" s="187"/>
      <c r="C1140" s="188"/>
      <c r="D1140" s="189"/>
      <c r="E1140" s="189"/>
      <c r="F1140" s="189"/>
      <c r="G1140" s="189"/>
      <c r="H1140" s="190"/>
      <c r="I1140" s="37"/>
      <c r="J1140" s="49"/>
      <c r="K1140" s="34"/>
      <c r="L1140" s="38"/>
      <c r="M1140" s="30"/>
      <c r="N1140" s="30"/>
      <c r="O1140" s="30"/>
      <c r="P1140" s="30"/>
      <c r="Q1140" s="30"/>
      <c r="R1140" s="30"/>
    </row>
    <row r="1141" spans="1:18" s="249" customFormat="1" ht="31.2">
      <c r="A1141" s="243" t="s">
        <v>571</v>
      </c>
      <c r="B1141" s="244" t="s">
        <v>775</v>
      </c>
      <c r="C1141" s="243" t="s">
        <v>22</v>
      </c>
      <c r="D1141" s="245"/>
      <c r="E1141" s="250"/>
      <c r="F1141" s="245"/>
      <c r="G1141" s="245"/>
      <c r="H1141" s="245"/>
      <c r="I1141" s="251"/>
      <c r="J1141" s="252"/>
      <c r="K1141" s="255"/>
      <c r="L1141" s="256"/>
      <c r="M1141" s="254"/>
      <c r="N1141" s="254"/>
      <c r="O1141" s="254"/>
      <c r="P1141" s="254"/>
      <c r="Q1141" s="254"/>
      <c r="R1141" s="254"/>
    </row>
    <row r="1142" spans="1:18" s="31" customFormat="1">
      <c r="A1142" s="71"/>
      <c r="B1142" s="80" t="s">
        <v>576</v>
      </c>
      <c r="C1142" s="65"/>
      <c r="D1142" s="50">
        <v>16</v>
      </c>
      <c r="E1142" s="50"/>
      <c r="F1142" s="50"/>
      <c r="G1142" s="50"/>
      <c r="H1142" s="50">
        <f>ROUND(PRODUCT(D1142:G1142),2)</f>
        <v>16</v>
      </c>
      <c r="I1142" s="37"/>
      <c r="J1142" s="49"/>
      <c r="K1142" s="34"/>
      <c r="L1142" s="38"/>
      <c r="M1142" s="30"/>
      <c r="N1142" s="30"/>
      <c r="O1142" s="30"/>
      <c r="P1142" s="30"/>
      <c r="Q1142" s="30"/>
      <c r="R1142" s="30"/>
    </row>
    <row r="1143" spans="1:18" s="31" customFormat="1">
      <c r="A1143" s="47"/>
      <c r="B1143" s="70"/>
      <c r="C1143" s="65"/>
      <c r="D1143" s="50"/>
      <c r="E1143" s="50"/>
      <c r="F1143" s="50"/>
      <c r="G1143" s="50"/>
      <c r="H1143" s="50"/>
      <c r="I1143" s="37"/>
      <c r="J1143" s="49"/>
      <c r="K1143" s="34"/>
      <c r="L1143" s="38"/>
      <c r="M1143" s="30"/>
      <c r="N1143" s="30"/>
      <c r="O1143" s="30"/>
      <c r="P1143" s="30"/>
      <c r="Q1143" s="30"/>
      <c r="R1143" s="30"/>
    </row>
    <row r="1144" spans="1:18" s="31" customFormat="1">
      <c r="A1144" s="47"/>
      <c r="B1144" s="64" t="str">
        <f>"Total item "&amp;A1141</f>
        <v>Total item 17.2.17</v>
      </c>
      <c r="C1144" s="65"/>
      <c r="D1144" s="50"/>
      <c r="E1144" s="50"/>
      <c r="F1144" s="50"/>
      <c r="G1144" s="50"/>
      <c r="H1144" s="245">
        <f>SUM(H1142:H1143)</f>
        <v>16</v>
      </c>
      <c r="I1144" s="37"/>
      <c r="J1144" s="49"/>
      <c r="K1144" s="34"/>
      <c r="L1144" s="38"/>
      <c r="M1144" s="30"/>
      <c r="N1144" s="30"/>
      <c r="O1144" s="30"/>
      <c r="P1144" s="30"/>
      <c r="Q1144" s="30"/>
      <c r="R1144" s="30"/>
    </row>
    <row r="1145" spans="1:18" s="31" customFormat="1">
      <c r="A1145" s="185"/>
      <c r="B1145" s="187"/>
      <c r="C1145" s="188"/>
      <c r="D1145" s="189"/>
      <c r="E1145" s="189"/>
      <c r="F1145" s="189"/>
      <c r="G1145" s="189"/>
      <c r="H1145" s="190"/>
      <c r="I1145" s="37"/>
      <c r="J1145" s="49"/>
      <c r="K1145" s="34"/>
      <c r="L1145" s="38"/>
      <c r="M1145" s="30"/>
      <c r="N1145" s="30"/>
      <c r="O1145" s="30"/>
      <c r="P1145" s="30"/>
      <c r="Q1145" s="30"/>
      <c r="R1145" s="30"/>
    </row>
    <row r="1146" spans="1:18" s="249" customFormat="1" ht="31.2">
      <c r="A1146" s="243" t="s">
        <v>573</v>
      </c>
      <c r="B1146" s="244" t="s">
        <v>776</v>
      </c>
      <c r="C1146" s="243" t="s">
        <v>22</v>
      </c>
      <c r="D1146" s="245"/>
      <c r="E1146" s="250"/>
      <c r="F1146" s="245"/>
      <c r="G1146" s="245"/>
      <c r="H1146" s="245"/>
      <c r="I1146" s="251"/>
      <c r="J1146" s="252"/>
      <c r="K1146" s="255"/>
      <c r="L1146" s="256"/>
      <c r="M1146" s="254"/>
      <c r="N1146" s="254"/>
      <c r="O1146" s="254"/>
      <c r="P1146" s="254"/>
      <c r="Q1146" s="254"/>
      <c r="R1146" s="254"/>
    </row>
    <row r="1147" spans="1:18" s="31" customFormat="1" ht="31.2">
      <c r="A1147" s="71"/>
      <c r="B1147" s="80" t="s">
        <v>577</v>
      </c>
      <c r="C1147" s="65"/>
      <c r="D1147" s="50">
        <v>7</v>
      </c>
      <c r="E1147" s="50"/>
      <c r="F1147" s="50"/>
      <c r="G1147" s="50"/>
      <c r="H1147" s="50">
        <f>ROUND(PRODUCT(D1147:G1147),2)</f>
        <v>7</v>
      </c>
      <c r="I1147" s="37"/>
      <c r="J1147" s="49"/>
      <c r="K1147" s="34"/>
      <c r="L1147" s="38"/>
      <c r="M1147" s="30"/>
      <c r="N1147" s="30"/>
      <c r="O1147" s="30"/>
      <c r="P1147" s="30"/>
      <c r="Q1147" s="30"/>
      <c r="R1147" s="30"/>
    </row>
    <row r="1148" spans="1:18" s="31" customFormat="1">
      <c r="A1148" s="47"/>
      <c r="B1148" s="70"/>
      <c r="C1148" s="65"/>
      <c r="D1148" s="50"/>
      <c r="E1148" s="50"/>
      <c r="F1148" s="50"/>
      <c r="G1148" s="50"/>
      <c r="H1148" s="50"/>
      <c r="I1148" s="37"/>
      <c r="J1148" s="49"/>
      <c r="K1148" s="34"/>
      <c r="L1148" s="38"/>
      <c r="M1148" s="30"/>
      <c r="N1148" s="30"/>
      <c r="O1148" s="30"/>
      <c r="P1148" s="30"/>
      <c r="Q1148" s="30"/>
      <c r="R1148" s="30"/>
    </row>
    <row r="1149" spans="1:18" s="31" customFormat="1">
      <c r="A1149" s="47"/>
      <c r="B1149" s="64" t="str">
        <f>"Total item "&amp;A1146</f>
        <v>Total item 17.2.18</v>
      </c>
      <c r="C1149" s="65"/>
      <c r="D1149" s="50"/>
      <c r="E1149" s="50"/>
      <c r="F1149" s="50"/>
      <c r="G1149" s="50"/>
      <c r="H1149" s="245">
        <f>SUM(H1147:H1148)</f>
        <v>7</v>
      </c>
      <c r="I1149" s="37"/>
      <c r="J1149" s="49"/>
      <c r="K1149" s="34"/>
      <c r="L1149" s="38"/>
      <c r="M1149" s="30"/>
      <c r="N1149" s="30"/>
      <c r="O1149" s="30"/>
      <c r="P1149" s="30"/>
      <c r="Q1149" s="30"/>
      <c r="R1149" s="30"/>
    </row>
    <row r="1150" spans="1:18" s="31" customFormat="1">
      <c r="A1150" s="185"/>
      <c r="B1150" s="187"/>
      <c r="C1150" s="188"/>
      <c r="D1150" s="189"/>
      <c r="E1150" s="189"/>
      <c r="F1150" s="189"/>
      <c r="G1150" s="189"/>
      <c r="H1150" s="190"/>
      <c r="I1150" s="37"/>
      <c r="J1150" s="49"/>
      <c r="K1150" s="34"/>
      <c r="L1150" s="38"/>
      <c r="M1150" s="30"/>
      <c r="N1150" s="30"/>
      <c r="O1150" s="30"/>
      <c r="P1150" s="30"/>
      <c r="Q1150" s="30"/>
      <c r="R1150" s="30"/>
    </row>
    <row r="1151" spans="1:18" s="31" customFormat="1">
      <c r="A1151" s="81" t="s">
        <v>578</v>
      </c>
      <c r="B1151" s="87" t="s">
        <v>246</v>
      </c>
      <c r="C1151" s="82"/>
      <c r="D1151" s="83"/>
      <c r="E1151" s="83"/>
      <c r="F1151" s="83"/>
      <c r="G1151" s="83"/>
      <c r="H1151" s="83"/>
      <c r="I1151" s="37"/>
      <c r="J1151" s="49"/>
      <c r="K1151" s="34"/>
      <c r="L1151" s="38"/>
      <c r="M1151" s="30"/>
      <c r="N1151" s="30"/>
      <c r="O1151" s="30"/>
      <c r="P1151" s="30"/>
      <c r="Q1151" s="30"/>
      <c r="R1151" s="30"/>
    </row>
    <row r="1152" spans="1:18" s="31" customFormat="1">
      <c r="A1152" s="185"/>
      <c r="B1152" s="187"/>
      <c r="C1152" s="188"/>
      <c r="D1152" s="189"/>
      <c r="E1152" s="189"/>
      <c r="F1152" s="189"/>
      <c r="G1152" s="189"/>
      <c r="H1152" s="190"/>
      <c r="I1152" s="37"/>
      <c r="J1152" s="49"/>
      <c r="K1152" s="34"/>
      <c r="L1152" s="38"/>
      <c r="M1152" s="30"/>
      <c r="N1152" s="30"/>
      <c r="O1152" s="30"/>
      <c r="P1152" s="30"/>
      <c r="Q1152" s="30"/>
      <c r="R1152" s="30"/>
    </row>
    <row r="1153" spans="1:18" s="249" customFormat="1" ht="31.2">
      <c r="A1153" s="243" t="s">
        <v>579</v>
      </c>
      <c r="B1153" s="244" t="s">
        <v>777</v>
      </c>
      <c r="C1153" s="243" t="s">
        <v>16</v>
      </c>
      <c r="D1153" s="245"/>
      <c r="E1153" s="250"/>
      <c r="F1153" s="245"/>
      <c r="G1153" s="245"/>
      <c r="H1153" s="245"/>
      <c r="I1153" s="251"/>
      <c r="J1153" s="252"/>
      <c r="K1153" s="255"/>
      <c r="L1153" s="256"/>
      <c r="M1153" s="254"/>
      <c r="N1153" s="254"/>
      <c r="O1153" s="254"/>
      <c r="P1153" s="254"/>
      <c r="Q1153" s="254"/>
      <c r="R1153" s="254"/>
    </row>
    <row r="1154" spans="1:18" s="31" customFormat="1">
      <c r="A1154" s="71"/>
      <c r="B1154" s="80" t="s">
        <v>580</v>
      </c>
      <c r="C1154" s="65"/>
      <c r="D1154" s="50">
        <v>190</v>
      </c>
      <c r="E1154" s="50"/>
      <c r="F1154" s="50"/>
      <c r="G1154" s="50"/>
      <c r="H1154" s="50">
        <f>ROUND(PRODUCT(D1154:G1154),2)</f>
        <v>190</v>
      </c>
      <c r="I1154" s="37"/>
      <c r="J1154" s="49"/>
      <c r="K1154" s="34"/>
      <c r="L1154" s="38"/>
      <c r="M1154" s="30"/>
      <c r="N1154" s="30"/>
      <c r="O1154" s="30"/>
      <c r="P1154" s="30"/>
      <c r="Q1154" s="30"/>
      <c r="R1154" s="30"/>
    </row>
    <row r="1155" spans="1:18" s="31" customFormat="1">
      <c r="A1155" s="47"/>
      <c r="B1155" s="70"/>
      <c r="C1155" s="65"/>
      <c r="D1155" s="50"/>
      <c r="E1155" s="50"/>
      <c r="F1155" s="50"/>
      <c r="G1155" s="50"/>
      <c r="H1155" s="50"/>
      <c r="I1155" s="37"/>
      <c r="J1155" s="49"/>
      <c r="K1155" s="34"/>
      <c r="L1155" s="38"/>
      <c r="M1155" s="30"/>
      <c r="N1155" s="30"/>
      <c r="O1155" s="30"/>
      <c r="P1155" s="30"/>
      <c r="Q1155" s="30"/>
      <c r="R1155" s="30"/>
    </row>
    <row r="1156" spans="1:18" s="31" customFormat="1">
      <c r="A1156" s="47"/>
      <c r="B1156" s="64" t="str">
        <f>"Total item "&amp;A1153</f>
        <v>Total item 17.3.1</v>
      </c>
      <c r="C1156" s="65"/>
      <c r="D1156" s="50"/>
      <c r="E1156" s="50"/>
      <c r="F1156" s="50"/>
      <c r="G1156" s="50"/>
      <c r="H1156" s="245">
        <f>SUM(H1154:H1155)</f>
        <v>190</v>
      </c>
      <c r="I1156" s="37"/>
      <c r="J1156" s="49"/>
      <c r="K1156" s="34"/>
      <c r="L1156" s="38"/>
      <c r="M1156" s="30"/>
      <c r="N1156" s="30"/>
      <c r="O1156" s="30"/>
      <c r="P1156" s="30"/>
      <c r="Q1156" s="30"/>
      <c r="R1156" s="30"/>
    </row>
    <row r="1157" spans="1:18" s="31" customFormat="1">
      <c r="A1157" s="185"/>
      <c r="B1157" s="187"/>
      <c r="C1157" s="188"/>
      <c r="D1157" s="189"/>
      <c r="E1157" s="189"/>
      <c r="F1157" s="189"/>
      <c r="G1157" s="189"/>
      <c r="H1157" s="190"/>
      <c r="I1157" s="37"/>
      <c r="J1157" s="49"/>
      <c r="K1157" s="34"/>
      <c r="L1157" s="38"/>
      <c r="M1157" s="30"/>
      <c r="N1157" s="30"/>
      <c r="O1157" s="30"/>
      <c r="P1157" s="30"/>
      <c r="Q1157" s="30"/>
      <c r="R1157" s="30"/>
    </row>
    <row r="1158" spans="1:18" s="249" customFormat="1" ht="31.2">
      <c r="A1158" s="243" t="s">
        <v>581</v>
      </c>
      <c r="B1158" s="244" t="s">
        <v>778</v>
      </c>
      <c r="C1158" s="243" t="s">
        <v>16</v>
      </c>
      <c r="D1158" s="245"/>
      <c r="E1158" s="250"/>
      <c r="F1158" s="245"/>
      <c r="G1158" s="245"/>
      <c r="H1158" s="245"/>
      <c r="I1158" s="251"/>
      <c r="J1158" s="252"/>
      <c r="K1158" s="255"/>
      <c r="L1158" s="256"/>
      <c r="M1158" s="254"/>
      <c r="N1158" s="254"/>
      <c r="O1158" s="254"/>
      <c r="P1158" s="254"/>
      <c r="Q1158" s="254"/>
      <c r="R1158" s="254"/>
    </row>
    <row r="1159" spans="1:18" s="31" customFormat="1">
      <c r="A1159" s="71"/>
      <c r="B1159" s="80" t="s">
        <v>582</v>
      </c>
      <c r="C1159" s="65"/>
      <c r="D1159" s="50">
        <v>820</v>
      </c>
      <c r="E1159" s="50"/>
      <c r="F1159" s="50"/>
      <c r="G1159" s="50"/>
      <c r="H1159" s="50">
        <f>ROUND(PRODUCT(D1159:G1159),2)</f>
        <v>820</v>
      </c>
      <c r="I1159" s="37"/>
      <c r="J1159" s="49"/>
      <c r="K1159" s="34"/>
      <c r="L1159" s="38"/>
      <c r="M1159" s="30"/>
      <c r="N1159" s="30"/>
      <c r="O1159" s="30"/>
      <c r="P1159" s="30"/>
      <c r="Q1159" s="30"/>
      <c r="R1159" s="30"/>
    </row>
    <row r="1160" spans="1:18" s="31" customFormat="1">
      <c r="A1160" s="47"/>
      <c r="B1160" s="70"/>
      <c r="C1160" s="65"/>
      <c r="D1160" s="50"/>
      <c r="E1160" s="50"/>
      <c r="F1160" s="50"/>
      <c r="G1160" s="50"/>
      <c r="H1160" s="50"/>
      <c r="I1160" s="37"/>
      <c r="J1160" s="49"/>
      <c r="K1160" s="34"/>
      <c r="L1160" s="38"/>
      <c r="M1160" s="30"/>
      <c r="N1160" s="30"/>
      <c r="O1160" s="30"/>
      <c r="P1160" s="30"/>
      <c r="Q1160" s="30"/>
      <c r="R1160" s="30"/>
    </row>
    <row r="1161" spans="1:18" s="31" customFormat="1">
      <c r="A1161" s="47"/>
      <c r="B1161" s="64" t="str">
        <f>"Total item "&amp;A1158</f>
        <v>Total item 17.3.2</v>
      </c>
      <c r="C1161" s="65"/>
      <c r="D1161" s="50"/>
      <c r="E1161" s="50"/>
      <c r="F1161" s="50"/>
      <c r="G1161" s="50"/>
      <c r="H1161" s="245">
        <f>SUM(H1159:H1160)</f>
        <v>820</v>
      </c>
      <c r="I1161" s="37"/>
      <c r="J1161" s="49"/>
      <c r="K1161" s="34"/>
      <c r="L1161" s="38"/>
      <c r="M1161" s="30"/>
      <c r="N1161" s="30"/>
      <c r="O1161" s="30"/>
      <c r="P1161" s="30"/>
      <c r="Q1161" s="30"/>
      <c r="R1161" s="30"/>
    </row>
    <row r="1162" spans="1:18" s="31" customFormat="1">
      <c r="A1162" s="185"/>
      <c r="B1162" s="187"/>
      <c r="C1162" s="188"/>
      <c r="D1162" s="189"/>
      <c r="E1162" s="189"/>
      <c r="F1162" s="189"/>
      <c r="G1162" s="189"/>
      <c r="H1162" s="190"/>
      <c r="I1162" s="37"/>
      <c r="J1162" s="49"/>
      <c r="K1162" s="34"/>
      <c r="L1162" s="38"/>
      <c r="M1162" s="30"/>
      <c r="N1162" s="30"/>
      <c r="O1162" s="30"/>
      <c r="P1162" s="30"/>
      <c r="Q1162" s="30"/>
      <c r="R1162" s="30"/>
    </row>
    <row r="1163" spans="1:18" s="249" customFormat="1" ht="31.2">
      <c r="A1163" s="243" t="s">
        <v>583</v>
      </c>
      <c r="B1163" s="244" t="s">
        <v>779</v>
      </c>
      <c r="C1163" s="243" t="s">
        <v>16</v>
      </c>
      <c r="D1163" s="245"/>
      <c r="E1163" s="250"/>
      <c r="F1163" s="245"/>
      <c r="G1163" s="245"/>
      <c r="H1163" s="245"/>
      <c r="I1163" s="251"/>
      <c r="J1163" s="252"/>
      <c r="K1163" s="255"/>
      <c r="L1163" s="256"/>
      <c r="M1163" s="254"/>
      <c r="N1163" s="254"/>
      <c r="O1163" s="254"/>
      <c r="P1163" s="254"/>
      <c r="Q1163" s="254"/>
      <c r="R1163" s="254"/>
    </row>
    <row r="1164" spans="1:18" s="31" customFormat="1">
      <c r="A1164" s="71"/>
      <c r="B1164" s="80" t="s">
        <v>584</v>
      </c>
      <c r="C1164" s="65"/>
      <c r="D1164" s="50">
        <v>14</v>
      </c>
      <c r="E1164" s="50"/>
      <c r="F1164" s="50"/>
      <c r="G1164" s="50"/>
      <c r="H1164" s="50">
        <f>ROUND(PRODUCT(D1164:G1164),2)</f>
        <v>14</v>
      </c>
      <c r="I1164" s="37"/>
      <c r="J1164" s="49"/>
      <c r="K1164" s="34"/>
      <c r="L1164" s="38"/>
      <c r="M1164" s="30"/>
      <c r="N1164" s="30"/>
      <c r="O1164" s="30"/>
      <c r="P1164" s="30"/>
      <c r="Q1164" s="30"/>
      <c r="R1164" s="30"/>
    </row>
    <row r="1165" spans="1:18" s="31" customFormat="1">
      <c r="A1165" s="47"/>
      <c r="B1165" s="70"/>
      <c r="C1165" s="65"/>
      <c r="D1165" s="50"/>
      <c r="E1165" s="50"/>
      <c r="F1165" s="50"/>
      <c r="G1165" s="50"/>
      <c r="H1165" s="50"/>
      <c r="I1165" s="37"/>
      <c r="J1165" s="49"/>
      <c r="K1165" s="34"/>
      <c r="L1165" s="38"/>
      <c r="M1165" s="30"/>
      <c r="N1165" s="30"/>
      <c r="O1165" s="30"/>
      <c r="P1165" s="30"/>
      <c r="Q1165" s="30"/>
      <c r="R1165" s="30"/>
    </row>
    <row r="1166" spans="1:18" s="31" customFormat="1">
      <c r="A1166" s="47"/>
      <c r="B1166" s="64" t="str">
        <f>"Total item "&amp;A1163</f>
        <v>Total item 17.3.3</v>
      </c>
      <c r="C1166" s="65"/>
      <c r="D1166" s="50"/>
      <c r="E1166" s="50"/>
      <c r="F1166" s="50"/>
      <c r="G1166" s="50"/>
      <c r="H1166" s="245">
        <f>SUM(H1164:H1165)</f>
        <v>14</v>
      </c>
      <c r="I1166" s="37"/>
      <c r="J1166" s="49"/>
      <c r="K1166" s="34"/>
      <c r="L1166" s="38"/>
      <c r="M1166" s="30"/>
      <c r="N1166" s="30"/>
      <c r="O1166" s="30"/>
      <c r="P1166" s="30"/>
      <c r="Q1166" s="30"/>
      <c r="R1166" s="30"/>
    </row>
    <row r="1167" spans="1:18" s="31" customFormat="1">
      <c r="A1167" s="185"/>
      <c r="B1167" s="187"/>
      <c r="C1167" s="188"/>
      <c r="D1167" s="189"/>
      <c r="E1167" s="189"/>
      <c r="F1167" s="189"/>
      <c r="G1167" s="189"/>
      <c r="H1167" s="190"/>
      <c r="I1167" s="37"/>
      <c r="J1167" s="49"/>
      <c r="K1167" s="34"/>
      <c r="L1167" s="38"/>
      <c r="M1167" s="30"/>
      <c r="N1167" s="30"/>
      <c r="O1167" s="30"/>
      <c r="P1167" s="30"/>
      <c r="Q1167" s="30"/>
      <c r="R1167" s="30"/>
    </row>
    <row r="1168" spans="1:18" s="249" customFormat="1" ht="46.8">
      <c r="A1168" s="243" t="s">
        <v>585</v>
      </c>
      <c r="B1168" s="244" t="s">
        <v>780</v>
      </c>
      <c r="C1168" s="243" t="s">
        <v>16</v>
      </c>
      <c r="D1168" s="245"/>
      <c r="E1168" s="250"/>
      <c r="F1168" s="245"/>
      <c r="G1168" s="245"/>
      <c r="H1168" s="245"/>
      <c r="I1168" s="251"/>
      <c r="J1168" s="252"/>
      <c r="K1168" s="255"/>
      <c r="L1168" s="256"/>
      <c r="M1168" s="254"/>
      <c r="N1168" s="254"/>
      <c r="O1168" s="254"/>
      <c r="P1168" s="254"/>
      <c r="Q1168" s="254"/>
      <c r="R1168" s="254"/>
    </row>
    <row r="1169" spans="1:18" s="31" customFormat="1">
      <c r="A1169" s="71"/>
      <c r="B1169" s="80" t="s">
        <v>586</v>
      </c>
      <c r="C1169" s="65"/>
      <c r="D1169" s="50">
        <v>41</v>
      </c>
      <c r="E1169" s="50"/>
      <c r="F1169" s="50"/>
      <c r="G1169" s="50"/>
      <c r="H1169" s="50">
        <f>ROUND(PRODUCT(D1169:G1169),2)</f>
        <v>41</v>
      </c>
      <c r="I1169" s="37"/>
      <c r="J1169" s="49"/>
      <c r="K1169" s="34"/>
      <c r="L1169" s="38"/>
      <c r="M1169" s="30"/>
      <c r="N1169" s="30"/>
      <c r="O1169" s="30"/>
      <c r="P1169" s="30"/>
      <c r="Q1169" s="30"/>
      <c r="R1169" s="30"/>
    </row>
    <row r="1170" spans="1:18" s="31" customFormat="1">
      <c r="A1170" s="47"/>
      <c r="B1170" s="70"/>
      <c r="C1170" s="65"/>
      <c r="D1170" s="50"/>
      <c r="E1170" s="50"/>
      <c r="F1170" s="50"/>
      <c r="G1170" s="50"/>
      <c r="H1170" s="50"/>
      <c r="I1170" s="37"/>
      <c r="J1170" s="49"/>
      <c r="K1170" s="34"/>
      <c r="L1170" s="38"/>
      <c r="M1170" s="30"/>
      <c r="N1170" s="30"/>
      <c r="O1170" s="30"/>
      <c r="P1170" s="30"/>
      <c r="Q1170" s="30"/>
      <c r="R1170" s="30"/>
    </row>
    <row r="1171" spans="1:18" s="31" customFormat="1">
      <c r="A1171" s="47"/>
      <c r="B1171" s="64" t="str">
        <f>"Total item "&amp;A1168</f>
        <v>Total item 17.3.4</v>
      </c>
      <c r="C1171" s="65"/>
      <c r="D1171" s="50"/>
      <c r="E1171" s="50"/>
      <c r="F1171" s="50"/>
      <c r="G1171" s="50"/>
      <c r="H1171" s="245">
        <f>SUM(H1169:H1170)</f>
        <v>41</v>
      </c>
      <c r="I1171" s="37"/>
      <c r="J1171" s="49"/>
      <c r="K1171" s="34"/>
      <c r="L1171" s="38"/>
      <c r="M1171" s="30"/>
      <c r="N1171" s="30"/>
      <c r="O1171" s="30"/>
      <c r="P1171" s="30"/>
      <c r="Q1171" s="30"/>
      <c r="R1171" s="30"/>
    </row>
    <row r="1172" spans="1:18" s="31" customFormat="1">
      <c r="A1172" s="81" t="s">
        <v>587</v>
      </c>
      <c r="B1172" s="87" t="s">
        <v>588</v>
      </c>
      <c r="C1172" s="82"/>
      <c r="D1172" s="83"/>
      <c r="E1172" s="83"/>
      <c r="F1172" s="83"/>
      <c r="G1172" s="83"/>
      <c r="H1172" s="83"/>
      <c r="I1172" s="37"/>
      <c r="J1172" s="49"/>
      <c r="K1172" s="34"/>
      <c r="L1172" s="38"/>
      <c r="M1172" s="30"/>
      <c r="N1172" s="30"/>
      <c r="O1172" s="30"/>
      <c r="P1172" s="30"/>
      <c r="Q1172" s="30"/>
      <c r="R1172" s="30"/>
    </row>
    <row r="1173" spans="1:18" s="31" customFormat="1">
      <c r="A1173" s="185"/>
      <c r="B1173" s="187"/>
      <c r="C1173" s="188"/>
      <c r="D1173" s="189"/>
      <c r="E1173" s="189"/>
      <c r="F1173" s="189"/>
      <c r="G1173" s="189"/>
      <c r="H1173" s="190"/>
      <c r="I1173" s="37"/>
      <c r="J1173" s="49"/>
      <c r="K1173" s="34"/>
      <c r="L1173" s="38"/>
      <c r="M1173" s="30"/>
      <c r="N1173" s="30"/>
      <c r="O1173" s="30"/>
      <c r="P1173" s="30"/>
      <c r="Q1173" s="30"/>
      <c r="R1173" s="30"/>
    </row>
    <row r="1174" spans="1:18" s="249" customFormat="1" ht="31.2">
      <c r="A1174" s="243" t="s">
        <v>589</v>
      </c>
      <c r="B1174" s="244" t="s">
        <v>781</v>
      </c>
      <c r="C1174" s="243" t="s">
        <v>22</v>
      </c>
      <c r="D1174" s="245"/>
      <c r="E1174" s="250"/>
      <c r="F1174" s="245"/>
      <c r="G1174" s="245"/>
      <c r="H1174" s="245"/>
      <c r="I1174" s="251"/>
      <c r="J1174" s="252"/>
      <c r="K1174" s="255"/>
      <c r="L1174" s="256"/>
      <c r="M1174" s="254"/>
      <c r="N1174" s="254"/>
      <c r="O1174" s="254"/>
      <c r="P1174" s="254"/>
      <c r="Q1174" s="254"/>
      <c r="R1174" s="254"/>
    </row>
    <row r="1175" spans="1:18" s="31" customFormat="1" ht="31.2">
      <c r="A1175" s="71"/>
      <c r="B1175" s="80" t="s">
        <v>590</v>
      </c>
      <c r="C1175" s="65"/>
      <c r="D1175" s="50">
        <v>4</v>
      </c>
      <c r="E1175" s="50"/>
      <c r="F1175" s="50"/>
      <c r="G1175" s="50"/>
      <c r="H1175" s="50">
        <f>ROUND(PRODUCT(D1175:G1175),2)</f>
        <v>4</v>
      </c>
      <c r="I1175" s="37"/>
      <c r="J1175" s="49"/>
      <c r="K1175" s="34"/>
      <c r="L1175" s="38"/>
      <c r="M1175" s="30"/>
      <c r="N1175" s="30"/>
      <c r="O1175" s="30"/>
      <c r="P1175" s="30"/>
      <c r="Q1175" s="30"/>
      <c r="R1175" s="30"/>
    </row>
    <row r="1176" spans="1:18" s="31" customFormat="1">
      <c r="A1176" s="47"/>
      <c r="B1176" s="70"/>
      <c r="C1176" s="65"/>
      <c r="D1176" s="50"/>
      <c r="E1176" s="50"/>
      <c r="F1176" s="50"/>
      <c r="G1176" s="50"/>
      <c r="H1176" s="50"/>
      <c r="I1176" s="37"/>
      <c r="J1176" s="49"/>
      <c r="K1176" s="34"/>
      <c r="L1176" s="38"/>
      <c r="M1176" s="30"/>
      <c r="N1176" s="30"/>
      <c r="O1176" s="30"/>
      <c r="P1176" s="30"/>
      <c r="Q1176" s="30"/>
      <c r="R1176" s="30"/>
    </row>
    <row r="1177" spans="1:18" s="31" customFormat="1">
      <c r="A1177" s="47"/>
      <c r="B1177" s="64" t="str">
        <f>"Total item "&amp;A1174</f>
        <v>Total item 17.4.1</v>
      </c>
      <c r="C1177" s="65"/>
      <c r="D1177" s="50"/>
      <c r="E1177" s="50"/>
      <c r="F1177" s="50"/>
      <c r="G1177" s="50"/>
      <c r="H1177" s="245">
        <f>SUM(H1175:H1176)</f>
        <v>4</v>
      </c>
      <c r="I1177" s="37"/>
      <c r="J1177" s="49"/>
      <c r="K1177" s="34"/>
      <c r="L1177" s="38"/>
      <c r="M1177" s="30"/>
      <c r="N1177" s="30"/>
      <c r="O1177" s="30"/>
      <c r="P1177" s="30"/>
      <c r="Q1177" s="30"/>
      <c r="R1177" s="30"/>
    </row>
    <row r="1178" spans="1:18" s="31" customFormat="1">
      <c r="A1178" s="185"/>
      <c r="B1178" s="187"/>
      <c r="C1178" s="188"/>
      <c r="D1178" s="189"/>
      <c r="E1178" s="189"/>
      <c r="F1178" s="189"/>
      <c r="G1178" s="189"/>
      <c r="H1178" s="190"/>
      <c r="I1178" s="37"/>
      <c r="J1178" s="49"/>
      <c r="K1178" s="34"/>
      <c r="L1178" s="38"/>
      <c r="M1178" s="30"/>
      <c r="N1178" s="30"/>
      <c r="O1178" s="30"/>
      <c r="P1178" s="30"/>
      <c r="Q1178" s="30"/>
      <c r="R1178" s="30"/>
    </row>
    <row r="1179" spans="1:18" s="249" customFormat="1" ht="31.2">
      <c r="A1179" s="243" t="s">
        <v>591</v>
      </c>
      <c r="B1179" s="244" t="s">
        <v>782</v>
      </c>
      <c r="C1179" s="243" t="s">
        <v>22</v>
      </c>
      <c r="D1179" s="245"/>
      <c r="E1179" s="250"/>
      <c r="F1179" s="245"/>
      <c r="G1179" s="245"/>
      <c r="H1179" s="245"/>
      <c r="I1179" s="251"/>
      <c r="J1179" s="252"/>
      <c r="K1179" s="255"/>
      <c r="L1179" s="256"/>
      <c r="M1179" s="254"/>
      <c r="N1179" s="254"/>
      <c r="O1179" s="254"/>
      <c r="P1179" s="254"/>
      <c r="Q1179" s="254"/>
      <c r="R1179" s="254"/>
    </row>
    <row r="1180" spans="1:18" s="31" customFormat="1" ht="31.2">
      <c r="A1180" s="71"/>
      <c r="B1180" s="80" t="s">
        <v>592</v>
      </c>
      <c r="C1180" s="65"/>
      <c r="D1180" s="50">
        <v>1</v>
      </c>
      <c r="E1180" s="50"/>
      <c r="F1180" s="50"/>
      <c r="G1180" s="50"/>
      <c r="H1180" s="50">
        <f>ROUND(PRODUCT(D1180:G1180),2)</f>
        <v>1</v>
      </c>
      <c r="I1180" s="37"/>
      <c r="J1180" s="49"/>
      <c r="K1180" s="34"/>
      <c r="L1180" s="38"/>
      <c r="M1180" s="30"/>
      <c r="N1180" s="30"/>
      <c r="O1180" s="30"/>
      <c r="P1180" s="30"/>
      <c r="Q1180" s="30"/>
      <c r="R1180" s="30"/>
    </row>
    <row r="1181" spans="1:18" s="31" customFormat="1">
      <c r="A1181" s="47"/>
      <c r="B1181" s="70"/>
      <c r="C1181" s="65"/>
      <c r="D1181" s="50"/>
      <c r="E1181" s="50"/>
      <c r="F1181" s="50"/>
      <c r="G1181" s="50"/>
      <c r="H1181" s="50"/>
      <c r="I1181" s="37"/>
      <c r="J1181" s="49"/>
      <c r="K1181" s="34"/>
      <c r="L1181" s="38"/>
      <c r="M1181" s="30"/>
      <c r="N1181" s="30"/>
      <c r="O1181" s="30"/>
      <c r="P1181" s="30"/>
      <c r="Q1181" s="30"/>
      <c r="R1181" s="30"/>
    </row>
    <row r="1182" spans="1:18" s="31" customFormat="1">
      <c r="A1182" s="47"/>
      <c r="B1182" s="64" t="str">
        <f>"Total item "&amp;A1179</f>
        <v>Total item 17.4.2</v>
      </c>
      <c r="C1182" s="65"/>
      <c r="D1182" s="50"/>
      <c r="E1182" s="50"/>
      <c r="F1182" s="50"/>
      <c r="G1182" s="50"/>
      <c r="H1182" s="245">
        <f>SUM(H1180:H1181)</f>
        <v>1</v>
      </c>
      <c r="I1182" s="37"/>
      <c r="J1182" s="49"/>
      <c r="K1182" s="34"/>
      <c r="L1182" s="38"/>
      <c r="M1182" s="30"/>
      <c r="N1182" s="30"/>
      <c r="O1182" s="30"/>
      <c r="P1182" s="30"/>
      <c r="Q1182" s="30"/>
      <c r="R1182" s="30"/>
    </row>
    <row r="1183" spans="1:18" s="31" customFormat="1">
      <c r="A1183" s="185"/>
      <c r="B1183" s="187"/>
      <c r="C1183" s="188"/>
      <c r="D1183" s="189"/>
      <c r="E1183" s="189"/>
      <c r="F1183" s="189"/>
      <c r="G1183" s="189"/>
      <c r="H1183" s="190"/>
      <c r="I1183" s="37"/>
      <c r="J1183" s="49"/>
      <c r="K1183" s="34"/>
      <c r="L1183" s="38"/>
      <c r="M1183" s="30"/>
      <c r="N1183" s="30"/>
      <c r="O1183" s="30"/>
      <c r="P1183" s="30"/>
      <c r="Q1183" s="30"/>
      <c r="R1183" s="30"/>
    </row>
    <row r="1184" spans="1:18" s="249" customFormat="1" ht="31.2">
      <c r="A1184" s="243" t="s">
        <v>593</v>
      </c>
      <c r="B1184" s="244" t="s">
        <v>783</v>
      </c>
      <c r="C1184" s="243" t="s">
        <v>22</v>
      </c>
      <c r="D1184" s="245"/>
      <c r="E1184" s="250"/>
      <c r="F1184" s="245"/>
      <c r="G1184" s="245"/>
      <c r="H1184" s="245"/>
      <c r="I1184" s="251"/>
      <c r="J1184" s="252"/>
      <c r="K1184" s="255"/>
      <c r="L1184" s="256"/>
      <c r="M1184" s="254"/>
      <c r="N1184" s="254"/>
      <c r="O1184" s="254"/>
      <c r="P1184" s="254"/>
      <c r="Q1184" s="254"/>
      <c r="R1184" s="254"/>
    </row>
    <row r="1185" spans="1:18" s="31" customFormat="1" ht="31.2">
      <c r="A1185" s="71"/>
      <c r="B1185" s="80" t="s">
        <v>594</v>
      </c>
      <c r="C1185" s="65"/>
      <c r="D1185" s="50">
        <v>7</v>
      </c>
      <c r="E1185" s="50"/>
      <c r="F1185" s="50"/>
      <c r="G1185" s="50"/>
      <c r="H1185" s="50">
        <f>ROUND(PRODUCT(D1185:G1185),2)</f>
        <v>7</v>
      </c>
      <c r="I1185" s="37"/>
      <c r="J1185" s="49"/>
      <c r="K1185" s="34"/>
      <c r="L1185" s="38"/>
      <c r="M1185" s="30"/>
      <c r="N1185" s="30"/>
      <c r="O1185" s="30"/>
      <c r="P1185" s="30"/>
      <c r="Q1185" s="30"/>
      <c r="R1185" s="30"/>
    </row>
    <row r="1186" spans="1:18" s="31" customFormat="1">
      <c r="A1186" s="47"/>
      <c r="B1186" s="70"/>
      <c r="C1186" s="65"/>
      <c r="D1186" s="50"/>
      <c r="E1186" s="50"/>
      <c r="F1186" s="50"/>
      <c r="G1186" s="50"/>
      <c r="H1186" s="50"/>
      <c r="I1186" s="37"/>
      <c r="J1186" s="49"/>
      <c r="K1186" s="34"/>
      <c r="L1186" s="38"/>
      <c r="M1186" s="30"/>
      <c r="N1186" s="30"/>
      <c r="O1186" s="30"/>
      <c r="P1186" s="30"/>
      <c r="Q1186" s="30"/>
      <c r="R1186" s="30"/>
    </row>
    <row r="1187" spans="1:18" s="31" customFormat="1">
      <c r="A1187" s="47"/>
      <c r="B1187" s="64" t="str">
        <f>"Total item "&amp;A1184</f>
        <v>Total item 17.4.3</v>
      </c>
      <c r="C1187" s="65"/>
      <c r="D1187" s="50"/>
      <c r="E1187" s="50"/>
      <c r="F1187" s="50"/>
      <c r="G1187" s="50"/>
      <c r="H1187" s="245">
        <f>SUM(H1185:H1186)</f>
        <v>7</v>
      </c>
      <c r="I1187" s="37"/>
      <c r="J1187" s="49"/>
      <c r="K1187" s="34"/>
      <c r="L1187" s="38"/>
      <c r="M1187" s="30"/>
      <c r="N1187" s="30"/>
      <c r="O1187" s="30"/>
      <c r="P1187" s="30"/>
      <c r="Q1187" s="30"/>
      <c r="R1187" s="30"/>
    </row>
    <row r="1188" spans="1:18" s="31" customFormat="1">
      <c r="A1188" s="185"/>
      <c r="B1188" s="187"/>
      <c r="C1188" s="188"/>
      <c r="D1188" s="189"/>
      <c r="E1188" s="189"/>
      <c r="F1188" s="189"/>
      <c r="G1188" s="189"/>
      <c r="H1188" s="190"/>
      <c r="I1188" s="37"/>
      <c r="J1188" s="49"/>
      <c r="K1188" s="34"/>
      <c r="L1188" s="38"/>
      <c r="M1188" s="30"/>
      <c r="N1188" s="30"/>
      <c r="O1188" s="30"/>
      <c r="P1188" s="30"/>
      <c r="Q1188" s="30"/>
      <c r="R1188" s="30"/>
    </row>
    <row r="1189" spans="1:18" s="249" customFormat="1" ht="46.8">
      <c r="A1189" s="243" t="s">
        <v>595</v>
      </c>
      <c r="B1189" s="244" t="s">
        <v>904</v>
      </c>
      <c r="C1189" s="243" t="s">
        <v>22</v>
      </c>
      <c r="D1189" s="245"/>
      <c r="E1189" s="250"/>
      <c r="F1189" s="245"/>
      <c r="G1189" s="245"/>
      <c r="H1189" s="245"/>
      <c r="I1189" s="251"/>
      <c r="J1189" s="252"/>
      <c r="K1189" s="255"/>
      <c r="L1189" s="256"/>
      <c r="M1189" s="254"/>
      <c r="N1189" s="254"/>
      <c r="O1189" s="254"/>
      <c r="P1189" s="254"/>
      <c r="Q1189" s="254"/>
      <c r="R1189" s="254"/>
    </row>
    <row r="1190" spans="1:18" s="31" customFormat="1">
      <c r="A1190" s="71"/>
      <c r="B1190" s="80" t="s">
        <v>596</v>
      </c>
      <c r="C1190" s="65"/>
      <c r="D1190" s="50">
        <v>1</v>
      </c>
      <c r="E1190" s="50"/>
      <c r="F1190" s="50"/>
      <c r="G1190" s="50"/>
      <c r="H1190" s="50">
        <f>ROUND(PRODUCT(D1190:G1190),2)</f>
        <v>1</v>
      </c>
      <c r="I1190" s="37"/>
      <c r="J1190" s="49"/>
      <c r="K1190" s="34"/>
      <c r="L1190" s="38"/>
      <c r="M1190" s="30"/>
      <c r="N1190" s="30"/>
      <c r="O1190" s="30"/>
      <c r="P1190" s="30"/>
      <c r="Q1190" s="30"/>
      <c r="R1190" s="30"/>
    </row>
    <row r="1191" spans="1:18" s="31" customFormat="1">
      <c r="A1191" s="47"/>
      <c r="B1191" s="70"/>
      <c r="C1191" s="65"/>
      <c r="D1191" s="50"/>
      <c r="E1191" s="50"/>
      <c r="F1191" s="50"/>
      <c r="G1191" s="50"/>
      <c r="H1191" s="50"/>
      <c r="I1191" s="37"/>
      <c r="J1191" s="49"/>
      <c r="K1191" s="34"/>
      <c r="L1191" s="38"/>
      <c r="M1191" s="30"/>
      <c r="N1191" s="30"/>
      <c r="O1191" s="30"/>
      <c r="P1191" s="30"/>
      <c r="Q1191" s="30"/>
      <c r="R1191" s="30"/>
    </row>
    <row r="1192" spans="1:18" s="31" customFormat="1">
      <c r="A1192" s="47"/>
      <c r="B1192" s="64" t="str">
        <f>"Total item "&amp;A1189</f>
        <v>Total item 17.4.4</v>
      </c>
      <c r="C1192" s="65"/>
      <c r="D1192" s="50"/>
      <c r="E1192" s="50"/>
      <c r="F1192" s="50"/>
      <c r="G1192" s="50"/>
      <c r="H1192" s="245">
        <f>SUM(H1190:H1191)</f>
        <v>1</v>
      </c>
      <c r="I1192" s="37"/>
      <c r="J1192" s="49"/>
      <c r="K1192" s="34"/>
      <c r="L1192" s="38"/>
      <c r="M1192" s="30"/>
      <c r="N1192" s="30"/>
      <c r="O1192" s="30"/>
      <c r="P1192" s="30"/>
      <c r="Q1192" s="30"/>
      <c r="R1192" s="30"/>
    </row>
    <row r="1193" spans="1:18" s="31" customFormat="1">
      <c r="A1193" s="185"/>
      <c r="B1193" s="187"/>
      <c r="C1193" s="188"/>
      <c r="D1193" s="189"/>
      <c r="E1193" s="189"/>
      <c r="F1193" s="189"/>
      <c r="G1193" s="189"/>
      <c r="H1193" s="190"/>
      <c r="I1193" s="37"/>
      <c r="J1193" s="49"/>
      <c r="K1193" s="34"/>
      <c r="L1193" s="38"/>
      <c r="M1193" s="30"/>
      <c r="N1193" s="30"/>
      <c r="O1193" s="30"/>
      <c r="P1193" s="30"/>
      <c r="Q1193" s="30"/>
      <c r="R1193" s="30"/>
    </row>
    <row r="1194" spans="1:18" s="249" customFormat="1" ht="46.8">
      <c r="A1194" s="243" t="s">
        <v>597</v>
      </c>
      <c r="B1194" s="244" t="s">
        <v>905</v>
      </c>
      <c r="C1194" s="243" t="s">
        <v>22</v>
      </c>
      <c r="D1194" s="245"/>
      <c r="E1194" s="250"/>
      <c r="F1194" s="245"/>
      <c r="G1194" s="245"/>
      <c r="H1194" s="245"/>
      <c r="I1194" s="251"/>
      <c r="J1194" s="252"/>
      <c r="K1194" s="255"/>
      <c r="L1194" s="256"/>
      <c r="M1194" s="254"/>
      <c r="N1194" s="254"/>
      <c r="O1194" s="254"/>
      <c r="P1194" s="254"/>
      <c r="Q1194" s="254"/>
      <c r="R1194" s="254"/>
    </row>
    <row r="1195" spans="1:18" s="31" customFormat="1">
      <c r="A1195" s="71"/>
      <c r="B1195" s="80" t="s">
        <v>598</v>
      </c>
      <c r="C1195" s="65"/>
      <c r="D1195" s="50">
        <v>6</v>
      </c>
      <c r="E1195" s="50"/>
      <c r="F1195" s="50"/>
      <c r="G1195" s="50"/>
      <c r="H1195" s="50">
        <f>ROUND(PRODUCT(D1195:G1195),2)</f>
        <v>6</v>
      </c>
      <c r="I1195" s="37"/>
      <c r="J1195" s="49"/>
      <c r="K1195" s="34"/>
      <c r="L1195" s="38"/>
      <c r="M1195" s="30"/>
      <c r="N1195" s="30"/>
      <c r="O1195" s="30"/>
      <c r="P1195" s="30"/>
      <c r="Q1195" s="30"/>
      <c r="R1195" s="30"/>
    </row>
    <row r="1196" spans="1:18" s="31" customFormat="1">
      <c r="A1196" s="47"/>
      <c r="B1196" s="70"/>
      <c r="C1196" s="65"/>
      <c r="D1196" s="50"/>
      <c r="E1196" s="50"/>
      <c r="F1196" s="50"/>
      <c r="G1196" s="50"/>
      <c r="H1196" s="50"/>
      <c r="I1196" s="37"/>
      <c r="J1196" s="49"/>
      <c r="K1196" s="34"/>
      <c r="L1196" s="38"/>
      <c r="M1196" s="30"/>
      <c r="N1196" s="30"/>
      <c r="O1196" s="30"/>
      <c r="P1196" s="30"/>
      <c r="Q1196" s="30"/>
      <c r="R1196" s="30"/>
    </row>
    <row r="1197" spans="1:18" s="31" customFormat="1">
      <c r="A1197" s="47"/>
      <c r="B1197" s="64" t="str">
        <f>"Total item "&amp;A1194</f>
        <v>Total item 17.4.5</v>
      </c>
      <c r="C1197" s="65"/>
      <c r="D1197" s="50"/>
      <c r="E1197" s="50"/>
      <c r="F1197" s="50"/>
      <c r="G1197" s="50"/>
      <c r="H1197" s="245">
        <f>SUM(H1195:H1196)</f>
        <v>6</v>
      </c>
      <c r="I1197" s="37"/>
      <c r="J1197" s="49"/>
      <c r="K1197" s="34"/>
      <c r="L1197" s="38"/>
      <c r="M1197" s="30"/>
      <c r="N1197" s="30"/>
      <c r="O1197" s="30"/>
      <c r="P1197" s="30"/>
      <c r="Q1197" s="30"/>
      <c r="R1197" s="30"/>
    </row>
    <row r="1198" spans="1:18" s="31" customFormat="1">
      <c r="A1198" s="185"/>
      <c r="B1198" s="187"/>
      <c r="C1198" s="188"/>
      <c r="D1198" s="189"/>
      <c r="E1198" s="189"/>
      <c r="F1198" s="189"/>
      <c r="G1198" s="189"/>
      <c r="H1198" s="190"/>
      <c r="I1198" s="37"/>
      <c r="J1198" s="49"/>
      <c r="K1198" s="34"/>
      <c r="L1198" s="38"/>
      <c r="M1198" s="30"/>
      <c r="N1198" s="30"/>
      <c r="O1198" s="30"/>
      <c r="P1198" s="30"/>
      <c r="Q1198" s="30"/>
      <c r="R1198" s="30"/>
    </row>
    <row r="1199" spans="1:18" s="249" customFormat="1">
      <c r="A1199" s="243" t="s">
        <v>599</v>
      </c>
      <c r="B1199" s="244" t="s">
        <v>201</v>
      </c>
      <c r="C1199" s="243" t="s">
        <v>16</v>
      </c>
      <c r="D1199" s="245"/>
      <c r="E1199" s="250"/>
      <c r="F1199" s="245"/>
      <c r="G1199" s="245"/>
      <c r="H1199" s="245"/>
      <c r="I1199" s="251"/>
      <c r="J1199" s="252"/>
      <c r="K1199" s="255"/>
      <c r="L1199" s="256"/>
      <c r="M1199" s="254"/>
      <c r="N1199" s="254"/>
      <c r="O1199" s="254"/>
      <c r="P1199" s="254"/>
      <c r="Q1199" s="254"/>
      <c r="R1199" s="254"/>
    </row>
    <row r="1200" spans="1:18" s="31" customFormat="1" ht="46.8">
      <c r="A1200" s="71"/>
      <c r="B1200" s="80" t="s">
        <v>600</v>
      </c>
      <c r="C1200" s="65"/>
      <c r="D1200" s="50">
        <v>20</v>
      </c>
      <c r="E1200" s="50"/>
      <c r="F1200" s="50"/>
      <c r="G1200" s="50"/>
      <c r="H1200" s="50">
        <f>ROUND(PRODUCT(D1200:G1200),2)</f>
        <v>20</v>
      </c>
      <c r="I1200" s="37"/>
      <c r="J1200" s="49"/>
      <c r="K1200" s="34"/>
      <c r="L1200" s="38"/>
      <c r="M1200" s="30"/>
      <c r="N1200" s="30"/>
      <c r="O1200" s="30"/>
      <c r="P1200" s="30"/>
      <c r="Q1200" s="30"/>
      <c r="R1200" s="30"/>
    </row>
    <row r="1201" spans="1:18" s="31" customFormat="1">
      <c r="A1201" s="47"/>
      <c r="B1201" s="70"/>
      <c r="C1201" s="65"/>
      <c r="D1201" s="50"/>
      <c r="E1201" s="50"/>
      <c r="F1201" s="50"/>
      <c r="G1201" s="50"/>
      <c r="H1201" s="50"/>
      <c r="I1201" s="37"/>
      <c r="J1201" s="49"/>
      <c r="K1201" s="34"/>
      <c r="L1201" s="38"/>
      <c r="M1201" s="30"/>
      <c r="N1201" s="30"/>
      <c r="O1201" s="30"/>
      <c r="P1201" s="30"/>
      <c r="Q1201" s="30"/>
      <c r="R1201" s="30"/>
    </row>
    <row r="1202" spans="1:18" s="31" customFormat="1">
      <c r="A1202" s="47"/>
      <c r="B1202" s="64" t="str">
        <f>"Total item "&amp;A1199</f>
        <v>Total item 17.4.6</v>
      </c>
      <c r="C1202" s="65"/>
      <c r="D1202" s="50"/>
      <c r="E1202" s="50"/>
      <c r="F1202" s="50"/>
      <c r="G1202" s="50"/>
      <c r="H1202" s="245">
        <f>SUM(H1200:H1201)</f>
        <v>20</v>
      </c>
      <c r="I1202" s="37"/>
      <c r="J1202" s="49"/>
      <c r="K1202" s="34"/>
      <c r="L1202" s="38"/>
      <c r="M1202" s="30"/>
      <c r="N1202" s="30"/>
      <c r="O1202" s="30"/>
      <c r="P1202" s="30"/>
      <c r="Q1202" s="30"/>
      <c r="R1202" s="30"/>
    </row>
    <row r="1203" spans="1:18" s="31" customFormat="1">
      <c r="A1203" s="185"/>
      <c r="B1203" s="187"/>
      <c r="C1203" s="188"/>
      <c r="D1203" s="189"/>
      <c r="E1203" s="189"/>
      <c r="F1203" s="189"/>
      <c r="G1203" s="189"/>
      <c r="H1203" s="190"/>
      <c r="I1203" s="37"/>
      <c r="J1203" s="49"/>
      <c r="K1203" s="34"/>
      <c r="L1203" s="38"/>
      <c r="M1203" s="30"/>
      <c r="N1203" s="30"/>
      <c r="O1203" s="30"/>
      <c r="P1203" s="30"/>
      <c r="Q1203" s="30"/>
      <c r="R1203" s="30"/>
    </row>
    <row r="1204" spans="1:18" s="31" customFormat="1">
      <c r="A1204" s="57" t="s">
        <v>784</v>
      </c>
      <c r="B1204" s="227" t="s">
        <v>601</v>
      </c>
      <c r="C1204" s="58"/>
      <c r="D1204" s="60"/>
      <c r="E1204" s="60"/>
      <c r="F1204" s="60"/>
      <c r="G1204" s="60"/>
      <c r="H1204" s="60"/>
      <c r="I1204" s="228" t="str">
        <f>A1204</f>
        <v>18.0</v>
      </c>
      <c r="J1204" s="49"/>
      <c r="K1204" s="34"/>
      <c r="L1204" s="38"/>
      <c r="M1204" s="30"/>
      <c r="N1204" s="30"/>
      <c r="O1204" s="30"/>
      <c r="P1204" s="30"/>
      <c r="Q1204" s="30"/>
      <c r="R1204" s="30"/>
    </row>
    <row r="1205" spans="1:18" s="31" customFormat="1">
      <c r="A1205" s="185"/>
      <c r="B1205" s="187"/>
      <c r="C1205" s="188"/>
      <c r="D1205" s="189"/>
      <c r="E1205" s="189"/>
      <c r="F1205" s="189"/>
      <c r="G1205" s="189"/>
      <c r="H1205" s="190"/>
      <c r="I1205" s="37"/>
      <c r="J1205" s="49"/>
      <c r="K1205" s="34"/>
      <c r="L1205" s="38"/>
      <c r="M1205" s="30"/>
      <c r="N1205" s="30"/>
      <c r="O1205" s="30"/>
      <c r="P1205" s="30"/>
      <c r="Q1205" s="30"/>
      <c r="R1205" s="30"/>
    </row>
    <row r="1206" spans="1:18" s="249" customFormat="1" ht="31.2">
      <c r="A1206" s="243" t="s">
        <v>602</v>
      </c>
      <c r="B1206" s="244" t="s">
        <v>785</v>
      </c>
      <c r="C1206" s="243" t="s">
        <v>22</v>
      </c>
      <c r="D1206" s="245"/>
      <c r="E1206" s="250"/>
      <c r="F1206" s="245"/>
      <c r="G1206" s="245"/>
      <c r="H1206" s="245"/>
      <c r="I1206" s="251"/>
      <c r="J1206" s="252"/>
      <c r="K1206" s="255"/>
      <c r="L1206" s="256"/>
      <c r="M1206" s="254"/>
      <c r="N1206" s="254"/>
      <c r="O1206" s="254"/>
      <c r="P1206" s="254"/>
      <c r="Q1206" s="254"/>
      <c r="R1206" s="254"/>
    </row>
    <row r="1207" spans="1:18" s="31" customFormat="1" ht="31.2">
      <c r="A1207" s="71"/>
      <c r="B1207" s="80" t="s">
        <v>603</v>
      </c>
      <c r="C1207" s="65"/>
      <c r="D1207" s="50">
        <v>7</v>
      </c>
      <c r="E1207" s="50"/>
      <c r="F1207" s="50"/>
      <c r="G1207" s="50"/>
      <c r="H1207" s="50">
        <f>ROUND(PRODUCT(D1207:G1207),2)</f>
        <v>7</v>
      </c>
      <c r="I1207" s="37"/>
      <c r="J1207" s="49"/>
      <c r="K1207" s="34"/>
      <c r="L1207" s="38"/>
      <c r="M1207" s="30"/>
      <c r="N1207" s="30"/>
      <c r="O1207" s="30"/>
      <c r="P1207" s="30"/>
      <c r="Q1207" s="30"/>
      <c r="R1207" s="30"/>
    </row>
    <row r="1208" spans="1:18" s="31" customFormat="1">
      <c r="A1208" s="47"/>
      <c r="B1208" s="70"/>
      <c r="C1208" s="65"/>
      <c r="D1208" s="50"/>
      <c r="E1208" s="50"/>
      <c r="F1208" s="50"/>
      <c r="G1208" s="50"/>
      <c r="H1208" s="50"/>
      <c r="I1208" s="37"/>
      <c r="J1208" s="49"/>
      <c r="K1208" s="34"/>
      <c r="L1208" s="38"/>
      <c r="M1208" s="30"/>
      <c r="N1208" s="30"/>
      <c r="O1208" s="30"/>
      <c r="P1208" s="30"/>
      <c r="Q1208" s="30"/>
      <c r="R1208" s="30"/>
    </row>
    <row r="1209" spans="1:18" s="31" customFormat="1">
      <c r="A1209" s="47"/>
      <c r="B1209" s="64" t="str">
        <f>"Total item "&amp;A1206</f>
        <v>Total item 18.1</v>
      </c>
      <c r="C1209" s="65"/>
      <c r="D1209" s="50"/>
      <c r="E1209" s="50"/>
      <c r="F1209" s="50"/>
      <c r="G1209" s="50"/>
      <c r="H1209" s="245">
        <f>SUM(H1207:H1208)</f>
        <v>7</v>
      </c>
      <c r="I1209" s="37"/>
      <c r="J1209" s="49"/>
      <c r="K1209" s="34"/>
      <c r="L1209" s="38"/>
      <c r="M1209" s="30"/>
      <c r="N1209" s="30"/>
      <c r="O1209" s="30"/>
      <c r="P1209" s="30"/>
      <c r="Q1209" s="30"/>
      <c r="R1209" s="30"/>
    </row>
    <row r="1210" spans="1:18" s="31" customFormat="1">
      <c r="A1210" s="185"/>
      <c r="B1210" s="187"/>
      <c r="C1210" s="188"/>
      <c r="D1210" s="189"/>
      <c r="E1210" s="189"/>
      <c r="F1210" s="189"/>
      <c r="G1210" s="189"/>
      <c r="H1210" s="190"/>
      <c r="I1210" s="37"/>
      <c r="J1210" s="49"/>
      <c r="K1210" s="34"/>
      <c r="L1210" s="38"/>
      <c r="M1210" s="30"/>
      <c r="N1210" s="30"/>
      <c r="O1210" s="30"/>
      <c r="P1210" s="30"/>
      <c r="Q1210" s="30"/>
      <c r="R1210" s="30"/>
    </row>
    <row r="1211" spans="1:18" s="249" customFormat="1" ht="31.2">
      <c r="A1211" s="243" t="s">
        <v>604</v>
      </c>
      <c r="B1211" s="244" t="s">
        <v>786</v>
      </c>
      <c r="C1211" s="243" t="s">
        <v>22</v>
      </c>
      <c r="D1211" s="245"/>
      <c r="E1211" s="250"/>
      <c r="F1211" s="245"/>
      <c r="G1211" s="245"/>
      <c r="H1211" s="245"/>
      <c r="I1211" s="251"/>
      <c r="J1211" s="252"/>
      <c r="K1211" s="255"/>
      <c r="L1211" s="256"/>
      <c r="M1211" s="254"/>
      <c r="N1211" s="254"/>
      <c r="O1211" s="254"/>
      <c r="P1211" s="254"/>
      <c r="Q1211" s="254"/>
      <c r="R1211" s="254"/>
    </row>
    <row r="1212" spans="1:18" s="31" customFormat="1">
      <c r="A1212" s="71"/>
      <c r="B1212" s="80" t="s">
        <v>605</v>
      </c>
      <c r="C1212" s="65"/>
      <c r="D1212" s="50">
        <v>1</v>
      </c>
      <c r="E1212" s="50"/>
      <c r="F1212" s="50"/>
      <c r="G1212" s="50"/>
      <c r="H1212" s="50">
        <f>ROUND(PRODUCT(D1212:G1212),2)</f>
        <v>1</v>
      </c>
      <c r="I1212" s="37"/>
      <c r="J1212" s="49"/>
      <c r="K1212" s="34"/>
      <c r="L1212" s="38"/>
      <c r="M1212" s="30"/>
      <c r="N1212" s="30"/>
      <c r="O1212" s="30"/>
      <c r="P1212" s="30"/>
      <c r="Q1212" s="30"/>
      <c r="R1212" s="30"/>
    </row>
    <row r="1213" spans="1:18" s="31" customFormat="1">
      <c r="A1213" s="47"/>
      <c r="B1213" s="70"/>
      <c r="C1213" s="65"/>
      <c r="D1213" s="50"/>
      <c r="E1213" s="50"/>
      <c r="F1213" s="50"/>
      <c r="G1213" s="50"/>
      <c r="H1213" s="50"/>
      <c r="I1213" s="37"/>
      <c r="J1213" s="49"/>
      <c r="K1213" s="34"/>
      <c r="L1213" s="38"/>
      <c r="M1213" s="30"/>
      <c r="N1213" s="30"/>
      <c r="O1213" s="30"/>
      <c r="P1213" s="30"/>
      <c r="Q1213" s="30"/>
      <c r="R1213" s="30"/>
    </row>
    <row r="1214" spans="1:18" s="31" customFormat="1">
      <c r="A1214" s="47"/>
      <c r="B1214" s="64" t="str">
        <f>"Total item "&amp;A1211</f>
        <v>Total item 18.2</v>
      </c>
      <c r="C1214" s="65"/>
      <c r="D1214" s="50"/>
      <c r="E1214" s="50"/>
      <c r="F1214" s="50"/>
      <c r="G1214" s="50"/>
      <c r="H1214" s="245">
        <f>SUM(H1212:H1213)</f>
        <v>1</v>
      </c>
      <c r="I1214" s="37"/>
      <c r="J1214" s="49"/>
      <c r="K1214" s="34"/>
      <c r="L1214" s="38"/>
      <c r="M1214" s="30"/>
      <c r="N1214" s="30"/>
      <c r="O1214" s="30"/>
      <c r="P1214" s="30"/>
      <c r="Q1214" s="30"/>
      <c r="R1214" s="30"/>
    </row>
    <row r="1215" spans="1:18" s="31" customFormat="1">
      <c r="A1215" s="185"/>
      <c r="B1215" s="187"/>
      <c r="C1215" s="188"/>
      <c r="D1215" s="189"/>
      <c r="E1215" s="189"/>
      <c r="F1215" s="189"/>
      <c r="G1215" s="189"/>
      <c r="H1215" s="190"/>
      <c r="I1215" s="37"/>
      <c r="J1215" s="49"/>
      <c r="K1215" s="34"/>
      <c r="L1215" s="38"/>
      <c r="M1215" s="30"/>
      <c r="N1215" s="30"/>
      <c r="O1215" s="30"/>
      <c r="P1215" s="30"/>
      <c r="Q1215" s="30"/>
      <c r="R1215" s="30"/>
    </row>
    <row r="1216" spans="1:18" s="249" customFormat="1" ht="31.2">
      <c r="A1216" s="243" t="s">
        <v>606</v>
      </c>
      <c r="B1216" s="244" t="s">
        <v>787</v>
      </c>
      <c r="C1216" s="243" t="s">
        <v>16</v>
      </c>
      <c r="D1216" s="245"/>
      <c r="E1216" s="250"/>
      <c r="F1216" s="245"/>
      <c r="G1216" s="245"/>
      <c r="H1216" s="245"/>
      <c r="I1216" s="251"/>
      <c r="J1216" s="252"/>
      <c r="K1216" s="255"/>
      <c r="L1216" s="256"/>
      <c r="M1216" s="254"/>
      <c r="N1216" s="254"/>
      <c r="O1216" s="254"/>
      <c r="P1216" s="254"/>
      <c r="Q1216" s="254"/>
      <c r="R1216" s="254"/>
    </row>
    <row r="1217" spans="1:18" s="31" customFormat="1">
      <c r="A1217" s="71"/>
      <c r="B1217" s="80" t="s">
        <v>607</v>
      </c>
      <c r="C1217" s="65"/>
      <c r="D1217" s="50">
        <v>39.200000000000003</v>
      </c>
      <c r="E1217" s="50"/>
      <c r="F1217" s="50"/>
      <c r="G1217" s="50"/>
      <c r="H1217" s="50">
        <f>ROUND(PRODUCT(D1217:G1217),2)</f>
        <v>39.200000000000003</v>
      </c>
      <c r="I1217" s="37"/>
      <c r="J1217" s="49"/>
      <c r="K1217" s="34"/>
      <c r="L1217" s="38"/>
      <c r="M1217" s="30"/>
      <c r="N1217" s="30"/>
      <c r="O1217" s="30"/>
      <c r="P1217" s="30"/>
      <c r="Q1217" s="30"/>
      <c r="R1217" s="30"/>
    </row>
    <row r="1218" spans="1:18" s="31" customFormat="1">
      <c r="A1218" s="47"/>
      <c r="B1218" s="70"/>
      <c r="C1218" s="65"/>
      <c r="D1218" s="50"/>
      <c r="E1218" s="50"/>
      <c r="F1218" s="50"/>
      <c r="G1218" s="50"/>
      <c r="H1218" s="50"/>
      <c r="I1218" s="37"/>
      <c r="J1218" s="49"/>
      <c r="K1218" s="34"/>
      <c r="L1218" s="38"/>
      <c r="M1218" s="30"/>
      <c r="N1218" s="30"/>
      <c r="O1218" s="30"/>
      <c r="P1218" s="30"/>
      <c r="Q1218" s="30"/>
      <c r="R1218" s="30"/>
    </row>
    <row r="1219" spans="1:18" s="31" customFormat="1">
      <c r="A1219" s="47"/>
      <c r="B1219" s="64" t="str">
        <f>"Total item "&amp;A1216</f>
        <v>Total item 18.3</v>
      </c>
      <c r="C1219" s="65"/>
      <c r="D1219" s="50"/>
      <c r="E1219" s="50"/>
      <c r="F1219" s="50"/>
      <c r="G1219" s="50"/>
      <c r="H1219" s="245">
        <f>SUM(H1217:H1218)</f>
        <v>39.200000000000003</v>
      </c>
      <c r="I1219" s="37"/>
      <c r="J1219" s="49"/>
      <c r="K1219" s="34"/>
      <c r="L1219" s="38"/>
      <c r="M1219" s="30"/>
      <c r="N1219" s="30"/>
      <c r="O1219" s="30"/>
      <c r="P1219" s="30"/>
      <c r="Q1219" s="30"/>
      <c r="R1219" s="30"/>
    </row>
    <row r="1220" spans="1:18" s="31" customFormat="1">
      <c r="A1220" s="185"/>
      <c r="B1220" s="187"/>
      <c r="C1220" s="188"/>
      <c r="D1220" s="189"/>
      <c r="E1220" s="189"/>
      <c r="F1220" s="189"/>
      <c r="G1220" s="189"/>
      <c r="H1220" s="190"/>
      <c r="I1220" s="37"/>
      <c r="J1220" s="49"/>
      <c r="K1220" s="34"/>
      <c r="L1220" s="38"/>
      <c r="M1220" s="30"/>
      <c r="N1220" s="30"/>
      <c r="O1220" s="30"/>
      <c r="P1220" s="30"/>
      <c r="Q1220" s="30"/>
      <c r="R1220" s="30"/>
    </row>
    <row r="1221" spans="1:18" s="249" customFormat="1" ht="31.2">
      <c r="A1221" s="243" t="s">
        <v>608</v>
      </c>
      <c r="B1221" s="244" t="s">
        <v>788</v>
      </c>
      <c r="C1221" s="243" t="s">
        <v>16</v>
      </c>
      <c r="D1221" s="245"/>
      <c r="E1221" s="250"/>
      <c r="F1221" s="245"/>
      <c r="G1221" s="245"/>
      <c r="H1221" s="245"/>
      <c r="I1221" s="251"/>
      <c r="J1221" s="252"/>
      <c r="K1221" s="255"/>
      <c r="L1221" s="256"/>
      <c r="M1221" s="254"/>
      <c r="N1221" s="254"/>
      <c r="O1221" s="254"/>
      <c r="P1221" s="254"/>
      <c r="Q1221" s="254"/>
      <c r="R1221" s="254"/>
    </row>
    <row r="1222" spans="1:18" s="31" customFormat="1">
      <c r="A1222" s="71"/>
      <c r="B1222" s="80" t="s">
        <v>609</v>
      </c>
      <c r="C1222" s="65"/>
      <c r="D1222" s="50">
        <v>126.32</v>
      </c>
      <c r="E1222" s="50"/>
      <c r="F1222" s="50"/>
      <c r="G1222" s="50"/>
      <c r="H1222" s="50">
        <f>ROUND(PRODUCT(D1222:G1222),2)</f>
        <v>126.32</v>
      </c>
      <c r="I1222" s="37"/>
      <c r="J1222" s="49"/>
      <c r="K1222" s="34"/>
      <c r="L1222" s="38"/>
      <c r="M1222" s="30"/>
      <c r="N1222" s="30"/>
      <c r="O1222" s="30"/>
      <c r="P1222" s="30"/>
      <c r="Q1222" s="30"/>
      <c r="R1222" s="30"/>
    </row>
    <row r="1223" spans="1:18" s="31" customFormat="1">
      <c r="A1223" s="47"/>
      <c r="B1223" s="70"/>
      <c r="C1223" s="65"/>
      <c r="D1223" s="50"/>
      <c r="E1223" s="50"/>
      <c r="F1223" s="50"/>
      <c r="G1223" s="50"/>
      <c r="H1223" s="50"/>
      <c r="I1223" s="37"/>
      <c r="J1223" s="49"/>
      <c r="K1223" s="34"/>
      <c r="L1223" s="38"/>
      <c r="M1223" s="30"/>
      <c r="N1223" s="30"/>
      <c r="O1223" s="30"/>
      <c r="P1223" s="30"/>
      <c r="Q1223" s="30"/>
      <c r="R1223" s="30"/>
    </row>
    <row r="1224" spans="1:18" s="31" customFormat="1">
      <c r="A1224" s="47"/>
      <c r="B1224" s="64" t="str">
        <f>"Total item "&amp;A1221</f>
        <v>Total item 18.4</v>
      </c>
      <c r="C1224" s="65"/>
      <c r="D1224" s="50"/>
      <c r="E1224" s="50"/>
      <c r="F1224" s="50"/>
      <c r="G1224" s="50"/>
      <c r="H1224" s="245">
        <f>SUM(H1222:H1223)</f>
        <v>126.32</v>
      </c>
      <c r="I1224" s="37"/>
      <c r="J1224" s="49"/>
      <c r="K1224" s="34"/>
      <c r="L1224" s="38"/>
      <c r="M1224" s="30"/>
      <c r="N1224" s="30"/>
      <c r="O1224" s="30"/>
      <c r="P1224" s="30"/>
      <c r="Q1224" s="30"/>
      <c r="R1224" s="30"/>
    </row>
    <row r="1225" spans="1:18" s="31" customFormat="1">
      <c r="A1225" s="185"/>
      <c r="B1225" s="187"/>
      <c r="C1225" s="188"/>
      <c r="D1225" s="189"/>
      <c r="E1225" s="189"/>
      <c r="F1225" s="189"/>
      <c r="G1225" s="189"/>
      <c r="H1225" s="190"/>
      <c r="I1225" s="37"/>
      <c r="J1225" s="49"/>
      <c r="K1225" s="34"/>
      <c r="L1225" s="38"/>
      <c r="M1225" s="30"/>
      <c r="N1225" s="30"/>
      <c r="O1225" s="30"/>
      <c r="P1225" s="30"/>
      <c r="Q1225" s="30"/>
      <c r="R1225" s="30"/>
    </row>
    <row r="1226" spans="1:18" s="249" customFormat="1" ht="46.8">
      <c r="A1226" s="243" t="s">
        <v>610</v>
      </c>
      <c r="B1226" s="244" t="s">
        <v>247</v>
      </c>
      <c r="C1226" s="243" t="s">
        <v>16</v>
      </c>
      <c r="D1226" s="245"/>
      <c r="E1226" s="250"/>
      <c r="F1226" s="245"/>
      <c r="G1226" s="245"/>
      <c r="H1226" s="245"/>
      <c r="I1226" s="251"/>
      <c r="J1226" s="252"/>
      <c r="K1226" s="255"/>
      <c r="L1226" s="256"/>
      <c r="M1226" s="254"/>
      <c r="N1226" s="254"/>
      <c r="O1226" s="254"/>
      <c r="P1226" s="254"/>
      <c r="Q1226" s="254"/>
      <c r="R1226" s="254"/>
    </row>
    <row r="1227" spans="1:18" s="31" customFormat="1">
      <c r="A1227" s="71"/>
      <c r="B1227" s="80" t="s">
        <v>611</v>
      </c>
      <c r="C1227" s="65"/>
      <c r="D1227" s="50">
        <v>21</v>
      </c>
      <c r="E1227" s="50"/>
      <c r="F1227" s="50"/>
      <c r="G1227" s="50"/>
      <c r="H1227" s="50">
        <f>ROUND(PRODUCT(D1227:G1227),2)</f>
        <v>21</v>
      </c>
      <c r="I1227" s="37"/>
      <c r="J1227" s="49"/>
      <c r="K1227" s="34"/>
      <c r="L1227" s="38"/>
      <c r="M1227" s="30"/>
      <c r="N1227" s="30"/>
      <c r="O1227" s="30"/>
      <c r="P1227" s="30"/>
      <c r="Q1227" s="30"/>
      <c r="R1227" s="30"/>
    </row>
    <row r="1228" spans="1:18" s="31" customFormat="1">
      <c r="A1228" s="47"/>
      <c r="B1228" s="70"/>
      <c r="C1228" s="65"/>
      <c r="D1228" s="50"/>
      <c r="E1228" s="50"/>
      <c r="F1228" s="50"/>
      <c r="G1228" s="50"/>
      <c r="H1228" s="50"/>
      <c r="I1228" s="37"/>
      <c r="J1228" s="49"/>
      <c r="K1228" s="34"/>
      <c r="L1228" s="38"/>
      <c r="M1228" s="30"/>
      <c r="N1228" s="30"/>
      <c r="O1228" s="30"/>
      <c r="P1228" s="30"/>
      <c r="Q1228" s="30"/>
      <c r="R1228" s="30"/>
    </row>
    <row r="1229" spans="1:18" s="31" customFormat="1">
      <c r="A1229" s="47"/>
      <c r="B1229" s="64" t="str">
        <f>"Total item "&amp;A1226</f>
        <v>Total item 18.5</v>
      </c>
      <c r="C1229" s="65"/>
      <c r="D1229" s="50"/>
      <c r="E1229" s="50"/>
      <c r="F1229" s="50"/>
      <c r="G1229" s="50"/>
      <c r="H1229" s="245">
        <f>SUM(H1227:H1228)</f>
        <v>21</v>
      </c>
      <c r="I1229" s="37"/>
      <c r="J1229" s="49"/>
      <c r="K1229" s="34"/>
      <c r="L1229" s="38"/>
      <c r="M1229" s="30"/>
      <c r="N1229" s="30"/>
      <c r="O1229" s="30"/>
      <c r="P1229" s="30"/>
      <c r="Q1229" s="30"/>
      <c r="R1229" s="30"/>
    </row>
    <row r="1230" spans="1:18" s="31" customFormat="1">
      <c r="A1230" s="185"/>
      <c r="B1230" s="187"/>
      <c r="C1230" s="188"/>
      <c r="D1230" s="189"/>
      <c r="E1230" s="189"/>
      <c r="F1230" s="189"/>
      <c r="G1230" s="189"/>
      <c r="H1230" s="190"/>
      <c r="I1230" s="37"/>
      <c r="J1230" s="49"/>
      <c r="K1230" s="34"/>
      <c r="L1230" s="38"/>
      <c r="M1230" s="30"/>
      <c r="N1230" s="30"/>
      <c r="O1230" s="30"/>
      <c r="P1230" s="30"/>
      <c r="Q1230" s="30"/>
      <c r="R1230" s="30"/>
    </row>
    <row r="1231" spans="1:18" s="249" customFormat="1" ht="46.8">
      <c r="A1231" s="243" t="s">
        <v>612</v>
      </c>
      <c r="B1231" s="244" t="s">
        <v>790</v>
      </c>
      <c r="C1231" s="243" t="s">
        <v>22</v>
      </c>
      <c r="D1231" s="245"/>
      <c r="E1231" s="250"/>
      <c r="F1231" s="245"/>
      <c r="G1231" s="245"/>
      <c r="H1231" s="245"/>
      <c r="I1231" s="251"/>
      <c r="J1231" s="252"/>
      <c r="K1231" s="255"/>
      <c r="L1231" s="256"/>
      <c r="M1231" s="254"/>
      <c r="N1231" s="254"/>
      <c r="O1231" s="254"/>
      <c r="P1231" s="254"/>
      <c r="Q1231" s="254"/>
      <c r="R1231" s="254"/>
    </row>
    <row r="1232" spans="1:18" s="31" customFormat="1">
      <c r="A1232" s="71"/>
      <c r="B1232" s="80" t="s">
        <v>613</v>
      </c>
      <c r="C1232" s="65"/>
      <c r="D1232" s="50">
        <v>7</v>
      </c>
      <c r="E1232" s="50"/>
      <c r="F1232" s="50"/>
      <c r="G1232" s="50"/>
      <c r="H1232" s="50">
        <f>ROUND(PRODUCT(D1232:G1232),2)</f>
        <v>7</v>
      </c>
      <c r="I1232" s="37"/>
      <c r="J1232" s="49"/>
      <c r="K1232" s="34"/>
      <c r="L1232" s="38"/>
      <c r="M1232" s="30"/>
      <c r="N1232" s="30"/>
      <c r="O1232" s="30"/>
      <c r="P1232" s="30"/>
      <c r="Q1232" s="30"/>
      <c r="R1232" s="30"/>
    </row>
    <row r="1233" spans="1:18" s="31" customFormat="1">
      <c r="A1233" s="47"/>
      <c r="B1233" s="70"/>
      <c r="C1233" s="65"/>
      <c r="D1233" s="50"/>
      <c r="E1233" s="50"/>
      <c r="F1233" s="50"/>
      <c r="G1233" s="50"/>
      <c r="H1233" s="50"/>
      <c r="I1233" s="37"/>
      <c r="J1233" s="49"/>
      <c r="K1233" s="34"/>
      <c r="L1233" s="38"/>
      <c r="M1233" s="30"/>
      <c r="N1233" s="30"/>
      <c r="O1233" s="30"/>
      <c r="P1233" s="30"/>
      <c r="Q1233" s="30"/>
      <c r="R1233" s="30"/>
    </row>
    <row r="1234" spans="1:18" s="31" customFormat="1">
      <c r="A1234" s="47"/>
      <c r="B1234" s="64" t="str">
        <f>"Total item "&amp;A1231</f>
        <v>Total item 18.6</v>
      </c>
      <c r="C1234" s="65"/>
      <c r="D1234" s="50"/>
      <c r="E1234" s="50"/>
      <c r="F1234" s="50"/>
      <c r="G1234" s="50"/>
      <c r="H1234" s="245">
        <f>SUM(H1232:H1233)</f>
        <v>7</v>
      </c>
      <c r="I1234" s="37"/>
      <c r="J1234" s="49"/>
      <c r="K1234" s="34"/>
      <c r="L1234" s="38"/>
      <c r="M1234" s="30"/>
      <c r="N1234" s="30"/>
      <c r="O1234" s="30"/>
      <c r="P1234" s="30"/>
      <c r="Q1234" s="30"/>
      <c r="R1234" s="30"/>
    </row>
    <row r="1235" spans="1:18" s="31" customFormat="1">
      <c r="A1235" s="185"/>
      <c r="B1235" s="187"/>
      <c r="C1235" s="188"/>
      <c r="D1235" s="189"/>
      <c r="E1235" s="189"/>
      <c r="F1235" s="189"/>
      <c r="G1235" s="189"/>
      <c r="H1235" s="190"/>
      <c r="I1235" s="37"/>
      <c r="J1235" s="49"/>
      <c r="K1235" s="34"/>
      <c r="L1235" s="38"/>
      <c r="M1235" s="30"/>
      <c r="N1235" s="30"/>
      <c r="O1235" s="30"/>
      <c r="P1235" s="30"/>
      <c r="Q1235" s="30"/>
      <c r="R1235" s="30"/>
    </row>
    <row r="1236" spans="1:18" s="249" customFormat="1" ht="31.2">
      <c r="A1236" s="243" t="s">
        <v>614</v>
      </c>
      <c r="B1236" s="244" t="s">
        <v>789</v>
      </c>
      <c r="C1236" s="243" t="s">
        <v>22</v>
      </c>
      <c r="D1236" s="245"/>
      <c r="E1236" s="250"/>
      <c r="F1236" s="245"/>
      <c r="G1236" s="245"/>
      <c r="H1236" s="245"/>
      <c r="I1236" s="251"/>
      <c r="J1236" s="252"/>
      <c r="K1236" s="255"/>
      <c r="L1236" s="256"/>
      <c r="M1236" s="254"/>
      <c r="N1236" s="254"/>
      <c r="O1236" s="254"/>
      <c r="P1236" s="254"/>
      <c r="Q1236" s="254"/>
      <c r="R1236" s="254"/>
    </row>
    <row r="1237" spans="1:18" s="31" customFormat="1">
      <c r="A1237" s="71"/>
      <c r="B1237" s="80" t="s">
        <v>615</v>
      </c>
      <c r="C1237" s="65"/>
      <c r="D1237" s="50">
        <v>7</v>
      </c>
      <c r="E1237" s="50"/>
      <c r="F1237" s="50"/>
      <c r="G1237" s="50"/>
      <c r="H1237" s="50">
        <f>ROUND(PRODUCT(D1237:G1237),2)</f>
        <v>7</v>
      </c>
      <c r="I1237" s="37"/>
      <c r="J1237" s="49"/>
      <c r="K1237" s="34"/>
      <c r="L1237" s="38"/>
      <c r="M1237" s="30"/>
      <c r="N1237" s="30"/>
      <c r="O1237" s="30"/>
      <c r="P1237" s="30"/>
      <c r="Q1237" s="30"/>
      <c r="R1237" s="30"/>
    </row>
    <row r="1238" spans="1:18" s="31" customFormat="1">
      <c r="A1238" s="47"/>
      <c r="B1238" s="70"/>
      <c r="C1238" s="65"/>
      <c r="D1238" s="50"/>
      <c r="E1238" s="50"/>
      <c r="F1238" s="50"/>
      <c r="G1238" s="50"/>
      <c r="H1238" s="50"/>
      <c r="I1238" s="37"/>
      <c r="J1238" s="49"/>
      <c r="K1238" s="34"/>
      <c r="L1238" s="38"/>
      <c r="M1238" s="30"/>
      <c r="N1238" s="30"/>
      <c r="O1238" s="30"/>
      <c r="P1238" s="30"/>
      <c r="Q1238" s="30"/>
      <c r="R1238" s="30"/>
    </row>
    <row r="1239" spans="1:18" s="31" customFormat="1">
      <c r="A1239" s="47"/>
      <c r="B1239" s="64" t="str">
        <f>"Total item "&amp;A1236</f>
        <v>Total item 18.7</v>
      </c>
      <c r="C1239" s="65"/>
      <c r="D1239" s="50"/>
      <c r="E1239" s="50"/>
      <c r="F1239" s="50"/>
      <c r="G1239" s="50"/>
      <c r="H1239" s="245">
        <f>SUM(H1237:H1238)</f>
        <v>7</v>
      </c>
      <c r="I1239" s="37"/>
      <c r="J1239" s="49"/>
      <c r="K1239" s="34"/>
      <c r="L1239" s="38"/>
      <c r="M1239" s="30"/>
      <c r="N1239" s="30"/>
      <c r="O1239" s="30"/>
      <c r="P1239" s="30"/>
      <c r="Q1239" s="30"/>
      <c r="R1239" s="30"/>
    </row>
    <row r="1240" spans="1:18" s="31" customFormat="1">
      <c r="A1240" s="185"/>
      <c r="B1240" s="187"/>
      <c r="C1240" s="188"/>
      <c r="D1240" s="189"/>
      <c r="E1240" s="189"/>
      <c r="F1240" s="189"/>
      <c r="G1240" s="189"/>
      <c r="H1240" s="190"/>
      <c r="I1240" s="37"/>
      <c r="J1240" s="49"/>
      <c r="K1240" s="34"/>
      <c r="L1240" s="38"/>
      <c r="M1240" s="30"/>
      <c r="N1240" s="30"/>
      <c r="O1240" s="30"/>
      <c r="P1240" s="30"/>
      <c r="Q1240" s="30"/>
      <c r="R1240" s="30"/>
    </row>
    <row r="1241" spans="1:18" s="249" customFormat="1" ht="31.2">
      <c r="A1241" s="243" t="s">
        <v>616</v>
      </c>
      <c r="B1241" s="244" t="s">
        <v>791</v>
      </c>
      <c r="C1241" s="243" t="s">
        <v>68</v>
      </c>
      <c r="D1241" s="245"/>
      <c r="E1241" s="250"/>
      <c r="F1241" s="245"/>
      <c r="G1241" s="245"/>
      <c r="H1241" s="245"/>
      <c r="I1241" s="251"/>
      <c r="J1241" s="252"/>
      <c r="K1241" s="255"/>
      <c r="L1241" s="256"/>
      <c r="M1241" s="254"/>
      <c r="N1241" s="254"/>
      <c r="O1241" s="254"/>
      <c r="P1241" s="254"/>
      <c r="Q1241" s="254"/>
      <c r="R1241" s="254"/>
    </row>
    <row r="1242" spans="1:18" s="31" customFormat="1" ht="31.2">
      <c r="A1242" s="71"/>
      <c r="B1242" s="80" t="s">
        <v>617</v>
      </c>
      <c r="C1242" s="65"/>
      <c r="D1242" s="50">
        <v>7</v>
      </c>
      <c r="E1242" s="50"/>
      <c r="F1242" s="50"/>
      <c r="G1242" s="50"/>
      <c r="H1242" s="50">
        <f>ROUND(PRODUCT(D1242:G1242),2)</f>
        <v>7</v>
      </c>
      <c r="I1242" s="37"/>
      <c r="J1242" s="49"/>
      <c r="K1242" s="34"/>
      <c r="L1242" s="38"/>
      <c r="M1242" s="30"/>
      <c r="N1242" s="30"/>
      <c r="O1242" s="30"/>
      <c r="P1242" s="30"/>
      <c r="Q1242" s="30"/>
      <c r="R1242" s="30"/>
    </row>
    <row r="1243" spans="1:18" s="31" customFormat="1">
      <c r="A1243" s="47"/>
      <c r="B1243" s="70"/>
      <c r="C1243" s="65"/>
      <c r="D1243" s="50"/>
      <c r="E1243" s="50"/>
      <c r="F1243" s="50"/>
      <c r="G1243" s="50"/>
      <c r="H1243" s="50"/>
      <c r="I1243" s="37"/>
      <c r="J1243" s="49"/>
      <c r="K1243" s="34"/>
      <c r="L1243" s="38"/>
      <c r="M1243" s="30"/>
      <c r="N1243" s="30"/>
      <c r="O1243" s="30"/>
      <c r="P1243" s="30"/>
      <c r="Q1243" s="30"/>
      <c r="R1243" s="30"/>
    </row>
    <row r="1244" spans="1:18" s="31" customFormat="1">
      <c r="A1244" s="47"/>
      <c r="B1244" s="64" t="str">
        <f>"Total item "&amp;A1241</f>
        <v>Total item 18.8</v>
      </c>
      <c r="C1244" s="65"/>
      <c r="D1244" s="50"/>
      <c r="E1244" s="50"/>
      <c r="F1244" s="50"/>
      <c r="G1244" s="50"/>
      <c r="H1244" s="245">
        <f>SUM(H1242:H1243)</f>
        <v>7</v>
      </c>
      <c r="I1244" s="37"/>
      <c r="J1244" s="49"/>
      <c r="K1244" s="34"/>
      <c r="L1244" s="38"/>
      <c r="M1244" s="30"/>
      <c r="N1244" s="30"/>
      <c r="O1244" s="30"/>
      <c r="P1244" s="30"/>
      <c r="Q1244" s="30"/>
      <c r="R1244" s="30"/>
    </row>
    <row r="1245" spans="1:18" s="31" customFormat="1">
      <c r="A1245" s="185"/>
      <c r="B1245" s="187"/>
      <c r="C1245" s="188"/>
      <c r="D1245" s="189"/>
      <c r="E1245" s="189"/>
      <c r="F1245" s="189"/>
      <c r="G1245" s="189"/>
      <c r="H1245" s="190"/>
      <c r="I1245" s="37"/>
      <c r="J1245" s="49"/>
      <c r="K1245" s="34"/>
      <c r="L1245" s="38"/>
      <c r="M1245" s="30"/>
      <c r="N1245" s="30"/>
      <c r="O1245" s="30"/>
      <c r="P1245" s="30"/>
      <c r="Q1245" s="30"/>
      <c r="R1245" s="30"/>
    </row>
    <row r="1246" spans="1:18" s="31" customFormat="1">
      <c r="A1246" s="57" t="s">
        <v>792</v>
      </c>
      <c r="B1246" s="59" t="s">
        <v>618</v>
      </c>
      <c r="C1246" s="58"/>
      <c r="D1246" s="60"/>
      <c r="E1246" s="60"/>
      <c r="F1246" s="60"/>
      <c r="G1246" s="60"/>
      <c r="H1246" s="60"/>
      <c r="I1246" s="228" t="str">
        <f>A1246</f>
        <v>19.0</v>
      </c>
      <c r="J1246" s="49"/>
      <c r="K1246" s="34"/>
      <c r="L1246" s="38"/>
      <c r="M1246" s="30"/>
      <c r="N1246" s="30"/>
      <c r="O1246" s="30"/>
      <c r="P1246" s="30"/>
      <c r="Q1246" s="30"/>
      <c r="R1246" s="30"/>
    </row>
    <row r="1247" spans="1:18" s="31" customFormat="1">
      <c r="A1247" s="185"/>
      <c r="B1247" s="187"/>
      <c r="C1247" s="188"/>
      <c r="D1247" s="189"/>
      <c r="E1247" s="189"/>
      <c r="F1247" s="189"/>
      <c r="G1247" s="189"/>
      <c r="H1247" s="190"/>
      <c r="I1247" s="37"/>
      <c r="J1247" s="49"/>
      <c r="K1247" s="34"/>
      <c r="L1247" s="38"/>
      <c r="M1247" s="30"/>
      <c r="N1247" s="30"/>
      <c r="O1247" s="30"/>
      <c r="P1247" s="30"/>
      <c r="Q1247" s="30"/>
      <c r="R1247" s="30"/>
    </row>
    <row r="1248" spans="1:18" s="31" customFormat="1">
      <c r="A1248" s="81" t="s">
        <v>619</v>
      </c>
      <c r="B1248" s="87" t="s">
        <v>620</v>
      </c>
      <c r="C1248" s="82"/>
      <c r="D1248" s="83"/>
      <c r="E1248" s="83"/>
      <c r="F1248" s="83"/>
      <c r="G1248" s="83"/>
      <c r="H1248" s="83"/>
      <c r="I1248" s="37"/>
      <c r="J1248" s="49"/>
      <c r="K1248" s="34"/>
      <c r="L1248" s="38"/>
      <c r="M1248" s="30"/>
      <c r="N1248" s="30"/>
      <c r="O1248" s="30"/>
      <c r="P1248" s="30"/>
      <c r="Q1248" s="30"/>
      <c r="R1248" s="30"/>
    </row>
    <row r="1249" spans="1:18" s="31" customFormat="1">
      <c r="A1249" s="185"/>
      <c r="B1249" s="187"/>
      <c r="C1249" s="188"/>
      <c r="D1249" s="189"/>
      <c r="E1249" s="189"/>
      <c r="F1249" s="189"/>
      <c r="G1249" s="189"/>
      <c r="H1249" s="190"/>
      <c r="I1249" s="37"/>
      <c r="J1249" s="49"/>
      <c r="K1249" s="34"/>
      <c r="L1249" s="38"/>
      <c r="M1249" s="30"/>
      <c r="N1249" s="30"/>
      <c r="O1249" s="30"/>
      <c r="P1249" s="30"/>
      <c r="Q1249" s="30"/>
      <c r="R1249" s="30"/>
    </row>
    <row r="1250" spans="1:18" s="249" customFormat="1" ht="31.2">
      <c r="A1250" s="243" t="s">
        <v>621</v>
      </c>
      <c r="B1250" s="244" t="s">
        <v>793</v>
      </c>
      <c r="C1250" s="243" t="s">
        <v>14</v>
      </c>
      <c r="D1250" s="245"/>
      <c r="E1250" s="250"/>
      <c r="F1250" s="245"/>
      <c r="G1250" s="245"/>
      <c r="H1250" s="245"/>
      <c r="I1250" s="251"/>
      <c r="J1250" s="252"/>
      <c r="K1250" s="255"/>
      <c r="L1250" s="256"/>
      <c r="M1250" s="254"/>
      <c r="N1250" s="254"/>
      <c r="O1250" s="254"/>
      <c r="P1250" s="254"/>
      <c r="Q1250" s="254"/>
      <c r="R1250" s="254"/>
    </row>
    <row r="1251" spans="1:18" s="31" customFormat="1">
      <c r="A1251" s="71"/>
      <c r="B1251" s="80" t="s">
        <v>622</v>
      </c>
      <c r="C1251" s="65"/>
      <c r="D1251" s="50">
        <v>2.5</v>
      </c>
      <c r="E1251" s="50"/>
      <c r="F1251" s="50"/>
      <c r="G1251" s="50"/>
      <c r="H1251" s="50">
        <f>ROUND(PRODUCT(D1251:G1251),2)</f>
        <v>2.5</v>
      </c>
      <c r="I1251" s="37"/>
      <c r="J1251" s="49"/>
      <c r="K1251" s="34"/>
      <c r="L1251" s="38"/>
      <c r="M1251" s="30"/>
      <c r="N1251" s="30"/>
      <c r="O1251" s="30"/>
      <c r="P1251" s="30"/>
      <c r="Q1251" s="30"/>
      <c r="R1251" s="30"/>
    </row>
    <row r="1252" spans="1:18" s="31" customFormat="1">
      <c r="A1252" s="47"/>
      <c r="B1252" s="70"/>
      <c r="C1252" s="65"/>
      <c r="D1252" s="50"/>
      <c r="E1252" s="50"/>
      <c r="F1252" s="50"/>
      <c r="G1252" s="50"/>
      <c r="H1252" s="50"/>
      <c r="I1252" s="37"/>
      <c r="J1252" s="49"/>
      <c r="K1252" s="34"/>
      <c r="L1252" s="38"/>
      <c r="M1252" s="30"/>
      <c r="N1252" s="30"/>
      <c r="O1252" s="30"/>
      <c r="P1252" s="30"/>
      <c r="Q1252" s="30"/>
      <c r="R1252" s="30"/>
    </row>
    <row r="1253" spans="1:18" s="31" customFormat="1">
      <c r="A1253" s="47"/>
      <c r="B1253" s="64" t="str">
        <f>"Total item "&amp;A1250</f>
        <v>Total item 19.1.1</v>
      </c>
      <c r="C1253" s="65"/>
      <c r="D1253" s="50"/>
      <c r="E1253" s="50"/>
      <c r="F1253" s="50"/>
      <c r="G1253" s="50"/>
      <c r="H1253" s="245">
        <f>SUM(H1251:H1252)</f>
        <v>2.5</v>
      </c>
      <c r="I1253" s="37"/>
      <c r="J1253" s="49"/>
      <c r="K1253" s="34"/>
      <c r="L1253" s="38"/>
      <c r="M1253" s="30"/>
      <c r="N1253" s="30"/>
      <c r="O1253" s="30"/>
      <c r="P1253" s="30"/>
      <c r="Q1253" s="30"/>
      <c r="R1253" s="30"/>
    </row>
    <row r="1254" spans="1:18" s="31" customFormat="1">
      <c r="A1254" s="185"/>
      <c r="B1254" s="187"/>
      <c r="C1254" s="188"/>
      <c r="D1254" s="189"/>
      <c r="E1254" s="189"/>
      <c r="F1254" s="189"/>
      <c r="G1254" s="189"/>
      <c r="H1254" s="190"/>
      <c r="I1254" s="37"/>
      <c r="J1254" s="49"/>
      <c r="K1254" s="34"/>
      <c r="L1254" s="38"/>
      <c r="M1254" s="30"/>
      <c r="N1254" s="30"/>
      <c r="O1254" s="30"/>
      <c r="P1254" s="30"/>
      <c r="Q1254" s="30"/>
      <c r="R1254" s="30"/>
    </row>
    <row r="1255" spans="1:18" s="249" customFormat="1" ht="31.2">
      <c r="A1255" s="243" t="s">
        <v>623</v>
      </c>
      <c r="B1255" s="244" t="s">
        <v>840</v>
      </c>
      <c r="C1255" s="243" t="s">
        <v>22</v>
      </c>
      <c r="D1255" s="245"/>
      <c r="E1255" s="250"/>
      <c r="F1255" s="245"/>
      <c r="G1255" s="245"/>
      <c r="H1255" s="245"/>
      <c r="I1255" s="251"/>
      <c r="J1255" s="252"/>
      <c r="K1255" s="255"/>
      <c r="L1255" s="256"/>
      <c r="M1255" s="254"/>
      <c r="N1255" s="254"/>
      <c r="O1255" s="254"/>
      <c r="P1255" s="254"/>
      <c r="Q1255" s="254"/>
      <c r="R1255" s="254"/>
    </row>
    <row r="1256" spans="1:18" s="31" customFormat="1">
      <c r="A1256" s="71"/>
      <c r="B1256" s="80" t="s">
        <v>624</v>
      </c>
      <c r="C1256" s="65"/>
      <c r="D1256" s="50">
        <v>1</v>
      </c>
      <c r="E1256" s="50"/>
      <c r="F1256" s="50"/>
      <c r="G1256" s="50"/>
      <c r="H1256" s="50">
        <f>ROUND(PRODUCT(D1256:G1256),2)</f>
        <v>1</v>
      </c>
      <c r="I1256" s="37"/>
      <c r="J1256" s="49"/>
      <c r="K1256" s="34"/>
      <c r="L1256" s="38"/>
      <c r="M1256" s="30"/>
      <c r="N1256" s="30"/>
      <c r="O1256" s="30"/>
      <c r="P1256" s="30"/>
      <c r="Q1256" s="30"/>
      <c r="R1256" s="30"/>
    </row>
    <row r="1257" spans="1:18" s="31" customFormat="1">
      <c r="A1257" s="47"/>
      <c r="B1257" s="70"/>
      <c r="C1257" s="65"/>
      <c r="D1257" s="50"/>
      <c r="E1257" s="50"/>
      <c r="F1257" s="50"/>
      <c r="G1257" s="50"/>
      <c r="H1257" s="50"/>
      <c r="I1257" s="37"/>
      <c r="J1257" s="49"/>
      <c r="K1257" s="34"/>
      <c r="L1257" s="38"/>
      <c r="M1257" s="30"/>
      <c r="N1257" s="30"/>
      <c r="O1257" s="30"/>
      <c r="P1257" s="30"/>
      <c r="Q1257" s="30"/>
      <c r="R1257" s="30"/>
    </row>
    <row r="1258" spans="1:18" s="31" customFormat="1">
      <c r="A1258" s="47"/>
      <c r="B1258" s="64" t="str">
        <f>"Total item "&amp;A1255</f>
        <v>Total item 19.1.2</v>
      </c>
      <c r="C1258" s="65"/>
      <c r="D1258" s="50"/>
      <c r="E1258" s="50"/>
      <c r="F1258" s="50"/>
      <c r="G1258" s="50"/>
      <c r="H1258" s="245">
        <f>SUM(H1256:H1257)</f>
        <v>1</v>
      </c>
      <c r="I1258" s="37"/>
      <c r="J1258" s="49"/>
      <c r="K1258" s="34"/>
      <c r="L1258" s="38"/>
      <c r="M1258" s="30"/>
      <c r="N1258" s="30"/>
      <c r="O1258" s="30"/>
      <c r="P1258" s="30"/>
      <c r="Q1258" s="30"/>
      <c r="R1258" s="30"/>
    </row>
    <row r="1259" spans="1:18" s="31" customFormat="1">
      <c r="A1259" s="185"/>
      <c r="B1259" s="187"/>
      <c r="C1259" s="188"/>
      <c r="D1259" s="189"/>
      <c r="E1259" s="189"/>
      <c r="F1259" s="189"/>
      <c r="G1259" s="189"/>
      <c r="H1259" s="190"/>
      <c r="I1259" s="37"/>
      <c r="J1259" s="49"/>
      <c r="K1259" s="34"/>
      <c r="L1259" s="38"/>
      <c r="M1259" s="30"/>
      <c r="N1259" s="30"/>
      <c r="O1259" s="30"/>
      <c r="P1259" s="30"/>
      <c r="Q1259" s="30"/>
      <c r="R1259" s="30"/>
    </row>
    <row r="1260" spans="1:18" s="249" customFormat="1" ht="62.4">
      <c r="A1260" s="243" t="s">
        <v>625</v>
      </c>
      <c r="B1260" s="244" t="s">
        <v>795</v>
      </c>
      <c r="C1260" s="243" t="s">
        <v>68</v>
      </c>
      <c r="D1260" s="245"/>
      <c r="E1260" s="250"/>
      <c r="F1260" s="245"/>
      <c r="G1260" s="245"/>
      <c r="H1260" s="245"/>
      <c r="I1260" s="251"/>
      <c r="J1260" s="252"/>
      <c r="K1260" s="255"/>
      <c r="L1260" s="256"/>
      <c r="M1260" s="254"/>
      <c r="N1260" s="254"/>
      <c r="O1260" s="254"/>
      <c r="P1260" s="254"/>
      <c r="Q1260" s="254"/>
      <c r="R1260" s="254"/>
    </row>
    <row r="1261" spans="1:18" s="31" customFormat="1">
      <c r="A1261" s="71"/>
      <c r="B1261" s="80" t="s">
        <v>626</v>
      </c>
      <c r="C1261" s="65"/>
      <c r="D1261" s="50">
        <v>1</v>
      </c>
      <c r="E1261" s="50"/>
      <c r="F1261" s="50"/>
      <c r="G1261" s="50"/>
      <c r="H1261" s="50">
        <f>ROUND(PRODUCT(D1261:G1261),2)</f>
        <v>1</v>
      </c>
      <c r="I1261" s="37"/>
      <c r="J1261" s="49"/>
      <c r="K1261" s="34"/>
      <c r="L1261" s="38"/>
      <c r="M1261" s="30"/>
      <c r="N1261" s="30"/>
      <c r="O1261" s="30"/>
      <c r="P1261" s="30"/>
      <c r="Q1261" s="30"/>
      <c r="R1261" s="30"/>
    </row>
    <row r="1262" spans="1:18" s="31" customFormat="1">
      <c r="A1262" s="47"/>
      <c r="B1262" s="70"/>
      <c r="C1262" s="65"/>
      <c r="D1262" s="50"/>
      <c r="E1262" s="50"/>
      <c r="F1262" s="50"/>
      <c r="G1262" s="50"/>
      <c r="H1262" s="50"/>
      <c r="I1262" s="37"/>
      <c r="J1262" s="49"/>
      <c r="K1262" s="34"/>
      <c r="L1262" s="38"/>
      <c r="M1262" s="30"/>
      <c r="N1262" s="30"/>
      <c r="O1262" s="30"/>
      <c r="P1262" s="30"/>
      <c r="Q1262" s="30"/>
      <c r="R1262" s="30"/>
    </row>
    <row r="1263" spans="1:18" s="31" customFormat="1">
      <c r="A1263" s="47"/>
      <c r="B1263" s="64" t="str">
        <f>"Total item "&amp;A1260</f>
        <v>Total item 19.1.3</v>
      </c>
      <c r="C1263" s="65"/>
      <c r="D1263" s="50"/>
      <c r="E1263" s="50"/>
      <c r="F1263" s="50"/>
      <c r="G1263" s="50"/>
      <c r="H1263" s="245">
        <f>SUM(H1261:H1262)</f>
        <v>1</v>
      </c>
      <c r="I1263" s="37"/>
      <c r="J1263" s="49"/>
      <c r="K1263" s="34"/>
      <c r="L1263" s="38"/>
      <c r="M1263" s="30"/>
      <c r="N1263" s="30"/>
      <c r="O1263" s="30"/>
      <c r="P1263" s="30"/>
      <c r="Q1263" s="30"/>
      <c r="R1263" s="30"/>
    </row>
    <row r="1264" spans="1:18" s="31" customFormat="1">
      <c r="A1264" s="185"/>
      <c r="B1264" s="187"/>
      <c r="C1264" s="188"/>
      <c r="D1264" s="189"/>
      <c r="E1264" s="189"/>
      <c r="F1264" s="189"/>
      <c r="G1264" s="189"/>
      <c r="H1264" s="190"/>
      <c r="I1264" s="37"/>
      <c r="J1264" s="49"/>
      <c r="K1264" s="34"/>
      <c r="L1264" s="38"/>
      <c r="M1264" s="30"/>
      <c r="N1264" s="30"/>
      <c r="O1264" s="30"/>
      <c r="P1264" s="30"/>
      <c r="Q1264" s="30"/>
      <c r="R1264" s="30"/>
    </row>
    <row r="1265" spans="1:18" s="249" customFormat="1" ht="62.4">
      <c r="A1265" s="243" t="s">
        <v>627</v>
      </c>
      <c r="B1265" s="244" t="s">
        <v>794</v>
      </c>
      <c r="C1265" s="243" t="s">
        <v>68</v>
      </c>
      <c r="D1265" s="245"/>
      <c r="E1265" s="250"/>
      <c r="F1265" s="245"/>
      <c r="G1265" s="245"/>
      <c r="H1265" s="245"/>
      <c r="I1265" s="251"/>
      <c r="J1265" s="252"/>
      <c r="K1265" s="255"/>
      <c r="L1265" s="256"/>
      <c r="M1265" s="254"/>
      <c r="N1265" s="254"/>
      <c r="O1265" s="254"/>
      <c r="P1265" s="254"/>
      <c r="Q1265" s="254"/>
      <c r="R1265" s="254"/>
    </row>
    <row r="1266" spans="1:18" s="31" customFormat="1">
      <c r="A1266" s="71"/>
      <c r="B1266" s="80" t="s">
        <v>628</v>
      </c>
      <c r="C1266" s="65"/>
      <c r="D1266" s="50">
        <v>1</v>
      </c>
      <c r="E1266" s="50"/>
      <c r="F1266" s="50"/>
      <c r="G1266" s="50"/>
      <c r="H1266" s="50">
        <f>ROUND(PRODUCT(D1266:G1266),2)</f>
        <v>1</v>
      </c>
      <c r="I1266" s="37"/>
      <c r="J1266" s="49"/>
      <c r="K1266" s="34"/>
      <c r="L1266" s="38"/>
      <c r="M1266" s="30"/>
      <c r="N1266" s="30"/>
      <c r="O1266" s="30"/>
      <c r="P1266" s="30"/>
      <c r="Q1266" s="30"/>
      <c r="R1266" s="30"/>
    </row>
    <row r="1267" spans="1:18" s="31" customFormat="1">
      <c r="A1267" s="47"/>
      <c r="B1267" s="70"/>
      <c r="C1267" s="65"/>
      <c r="D1267" s="50"/>
      <c r="E1267" s="50"/>
      <c r="F1267" s="50"/>
      <c r="G1267" s="50"/>
      <c r="H1267" s="50"/>
      <c r="I1267" s="37"/>
      <c r="J1267" s="49"/>
      <c r="K1267" s="34"/>
      <c r="L1267" s="38"/>
      <c r="M1267" s="30"/>
      <c r="N1267" s="30"/>
      <c r="O1267" s="30"/>
      <c r="P1267" s="30"/>
      <c r="Q1267" s="30"/>
      <c r="R1267" s="30"/>
    </row>
    <row r="1268" spans="1:18" s="31" customFormat="1">
      <c r="A1268" s="47"/>
      <c r="B1268" s="64" t="str">
        <f>"Total item "&amp;A1265</f>
        <v>Total item 19.1.4</v>
      </c>
      <c r="C1268" s="65"/>
      <c r="D1268" s="50"/>
      <c r="E1268" s="50"/>
      <c r="F1268" s="50"/>
      <c r="G1268" s="50"/>
      <c r="H1268" s="245">
        <f>SUM(H1266:H1267)</f>
        <v>1</v>
      </c>
      <c r="I1268" s="37"/>
      <c r="J1268" s="49"/>
      <c r="K1268" s="34"/>
      <c r="L1268" s="38"/>
      <c r="M1268" s="30"/>
      <c r="N1268" s="30"/>
      <c r="O1268" s="30"/>
      <c r="P1268" s="30"/>
      <c r="Q1268" s="30"/>
      <c r="R1268" s="30"/>
    </row>
    <row r="1269" spans="1:18" s="31" customFormat="1">
      <c r="A1269" s="185"/>
      <c r="B1269" s="187"/>
      <c r="C1269" s="188"/>
      <c r="D1269" s="189"/>
      <c r="E1269" s="189"/>
      <c r="F1269" s="189"/>
      <c r="G1269" s="189"/>
      <c r="H1269" s="190"/>
      <c r="I1269" s="37"/>
      <c r="J1269" s="49"/>
      <c r="K1269" s="34"/>
      <c r="L1269" s="38"/>
      <c r="M1269" s="30"/>
      <c r="N1269" s="30"/>
      <c r="O1269" s="30"/>
      <c r="P1269" s="30"/>
      <c r="Q1269" s="30"/>
      <c r="R1269" s="30"/>
    </row>
    <row r="1270" spans="1:18" s="249" customFormat="1" ht="31.2">
      <c r="A1270" s="243" t="s">
        <v>629</v>
      </c>
      <c r="B1270" s="244" t="s">
        <v>796</v>
      </c>
      <c r="C1270" s="243" t="s">
        <v>16</v>
      </c>
      <c r="D1270" s="245"/>
      <c r="E1270" s="250"/>
      <c r="F1270" s="245"/>
      <c r="G1270" s="245"/>
      <c r="H1270" s="245"/>
      <c r="I1270" s="251"/>
      <c r="J1270" s="252"/>
      <c r="K1270" s="255"/>
      <c r="L1270" s="256"/>
      <c r="M1270" s="254"/>
      <c r="N1270" s="254"/>
      <c r="O1270" s="254"/>
      <c r="P1270" s="254"/>
      <c r="Q1270" s="254"/>
      <c r="R1270" s="254"/>
    </row>
    <row r="1271" spans="1:18" s="31" customFormat="1" ht="31.2">
      <c r="A1271" s="71"/>
      <c r="B1271" s="80" t="s">
        <v>630</v>
      </c>
      <c r="C1271" s="65"/>
      <c r="D1271" s="50">
        <v>9.6</v>
      </c>
      <c r="E1271" s="50"/>
      <c r="F1271" s="50"/>
      <c r="G1271" s="50"/>
      <c r="H1271" s="50">
        <f>ROUND(PRODUCT(D1271:G1271),2)</f>
        <v>9.6</v>
      </c>
      <c r="I1271" s="37"/>
      <c r="J1271" s="49"/>
      <c r="K1271" s="34"/>
      <c r="L1271" s="38"/>
      <c r="M1271" s="30"/>
      <c r="N1271" s="30"/>
      <c r="O1271" s="30"/>
      <c r="P1271" s="30"/>
      <c r="Q1271" s="30"/>
      <c r="R1271" s="30"/>
    </row>
    <row r="1272" spans="1:18" s="31" customFormat="1">
      <c r="A1272" s="47"/>
      <c r="B1272" s="70"/>
      <c r="C1272" s="65"/>
      <c r="D1272" s="50"/>
      <c r="E1272" s="50"/>
      <c r="F1272" s="50"/>
      <c r="G1272" s="50"/>
      <c r="H1272" s="50"/>
      <c r="I1272" s="37"/>
      <c r="J1272" s="49"/>
      <c r="K1272" s="34"/>
      <c r="L1272" s="38"/>
      <c r="M1272" s="30"/>
      <c r="N1272" s="30"/>
      <c r="O1272" s="30"/>
      <c r="P1272" s="30"/>
      <c r="Q1272" s="30"/>
      <c r="R1272" s="30"/>
    </row>
    <row r="1273" spans="1:18" s="31" customFormat="1">
      <c r="A1273" s="47"/>
      <c r="B1273" s="64" t="str">
        <f>"Total item "&amp;A1270</f>
        <v>Total item 19.1.5</v>
      </c>
      <c r="C1273" s="65"/>
      <c r="D1273" s="50"/>
      <c r="E1273" s="50"/>
      <c r="F1273" s="50"/>
      <c r="G1273" s="50"/>
      <c r="H1273" s="245">
        <f>SUM(H1271:H1272)</f>
        <v>9.6</v>
      </c>
      <c r="I1273" s="37"/>
      <c r="J1273" s="49"/>
      <c r="K1273" s="34"/>
      <c r="L1273" s="38"/>
      <c r="M1273" s="30"/>
      <c r="N1273" s="30"/>
      <c r="O1273" s="30"/>
      <c r="P1273" s="30"/>
      <c r="Q1273" s="30"/>
      <c r="R1273" s="30"/>
    </row>
    <row r="1274" spans="1:18" s="31" customFormat="1">
      <c r="A1274" s="185"/>
      <c r="B1274" s="187"/>
      <c r="C1274" s="188"/>
      <c r="D1274" s="189"/>
      <c r="E1274" s="189"/>
      <c r="F1274" s="189"/>
      <c r="G1274" s="189"/>
      <c r="H1274" s="190"/>
      <c r="I1274" s="37"/>
      <c r="J1274" s="49"/>
      <c r="K1274" s="34"/>
      <c r="L1274" s="38"/>
      <c r="M1274" s="30"/>
      <c r="N1274" s="30"/>
      <c r="O1274" s="30"/>
      <c r="P1274" s="30"/>
      <c r="Q1274" s="30"/>
      <c r="R1274" s="30"/>
    </row>
    <row r="1275" spans="1:18" s="31" customFormat="1">
      <c r="A1275" s="81" t="s">
        <v>631</v>
      </c>
      <c r="B1275" s="87" t="s">
        <v>632</v>
      </c>
      <c r="C1275" s="82"/>
      <c r="D1275" s="83"/>
      <c r="E1275" s="83"/>
      <c r="F1275" s="83"/>
      <c r="G1275" s="83"/>
      <c r="H1275" s="83"/>
      <c r="I1275" s="37"/>
      <c r="J1275" s="49"/>
      <c r="K1275" s="34"/>
      <c r="L1275" s="38"/>
      <c r="M1275" s="30"/>
      <c r="N1275" s="30"/>
      <c r="O1275" s="30"/>
      <c r="P1275" s="30"/>
      <c r="Q1275" s="30"/>
      <c r="R1275" s="30"/>
    </row>
    <row r="1276" spans="1:18" s="31" customFormat="1">
      <c r="A1276" s="185"/>
      <c r="B1276" s="187"/>
      <c r="C1276" s="188"/>
      <c r="D1276" s="189"/>
      <c r="E1276" s="189"/>
      <c r="F1276" s="189"/>
      <c r="G1276" s="189"/>
      <c r="H1276" s="190"/>
      <c r="I1276" s="37"/>
      <c r="J1276" s="49"/>
      <c r="K1276" s="34"/>
      <c r="L1276" s="38"/>
      <c r="M1276" s="30"/>
      <c r="N1276" s="30"/>
      <c r="O1276" s="30"/>
      <c r="P1276" s="30"/>
      <c r="Q1276" s="30"/>
      <c r="R1276" s="30"/>
    </row>
    <row r="1277" spans="1:18" s="249" customFormat="1" ht="62.4">
      <c r="A1277" s="243" t="s">
        <v>633</v>
      </c>
      <c r="B1277" s="244" t="s">
        <v>797</v>
      </c>
      <c r="C1277" s="243" t="s">
        <v>14</v>
      </c>
      <c r="D1277" s="245"/>
      <c r="E1277" s="250"/>
      <c r="F1277" s="245"/>
      <c r="G1277" s="245"/>
      <c r="H1277" s="245"/>
      <c r="I1277" s="251"/>
      <c r="J1277" s="252"/>
      <c r="K1277" s="255"/>
      <c r="L1277" s="256"/>
      <c r="M1277" s="254"/>
      <c r="N1277" s="254"/>
      <c r="O1277" s="254"/>
      <c r="P1277" s="254"/>
      <c r="Q1277" s="254"/>
      <c r="R1277" s="254"/>
    </row>
    <row r="1278" spans="1:18" s="31" customFormat="1" ht="31.2">
      <c r="A1278" s="71"/>
      <c r="B1278" s="80" t="s">
        <v>634</v>
      </c>
      <c r="C1278" s="65"/>
      <c r="D1278" s="50">
        <v>201</v>
      </c>
      <c r="E1278" s="50"/>
      <c r="F1278" s="50"/>
      <c r="G1278" s="50"/>
      <c r="H1278" s="50">
        <f>ROUND(PRODUCT(D1278:G1278),2)</f>
        <v>201</v>
      </c>
      <c r="I1278" s="37"/>
      <c r="J1278" s="49"/>
      <c r="K1278" s="34"/>
      <c r="L1278" s="38"/>
      <c r="M1278" s="30"/>
      <c r="N1278" s="30"/>
      <c r="O1278" s="30"/>
      <c r="P1278" s="30"/>
      <c r="Q1278" s="30"/>
      <c r="R1278" s="30"/>
    </row>
    <row r="1279" spans="1:18" s="31" customFormat="1">
      <c r="A1279" s="47"/>
      <c r="B1279" s="70"/>
      <c r="C1279" s="65"/>
      <c r="D1279" s="50"/>
      <c r="E1279" s="50"/>
      <c r="F1279" s="50"/>
      <c r="G1279" s="50"/>
      <c r="H1279" s="50"/>
      <c r="I1279" s="37"/>
      <c r="J1279" s="49"/>
      <c r="K1279" s="34"/>
      <c r="L1279" s="38"/>
      <c r="M1279" s="30"/>
      <c r="N1279" s="30"/>
      <c r="O1279" s="30"/>
      <c r="P1279" s="30"/>
      <c r="Q1279" s="30"/>
      <c r="R1279" s="30"/>
    </row>
    <row r="1280" spans="1:18" s="31" customFormat="1">
      <c r="A1280" s="47"/>
      <c r="B1280" s="64" t="str">
        <f>"Total item "&amp;A1277</f>
        <v>Total item 19.2.1</v>
      </c>
      <c r="C1280" s="65"/>
      <c r="D1280" s="50"/>
      <c r="E1280" s="50"/>
      <c r="F1280" s="50"/>
      <c r="G1280" s="50"/>
      <c r="H1280" s="245">
        <f>SUM(H1278:H1279)</f>
        <v>201</v>
      </c>
      <c r="I1280" s="37"/>
      <c r="J1280" s="49"/>
      <c r="K1280" s="34"/>
      <c r="L1280" s="38"/>
      <c r="M1280" s="30"/>
      <c r="N1280" s="30"/>
      <c r="O1280" s="30"/>
      <c r="P1280" s="30"/>
      <c r="Q1280" s="30"/>
      <c r="R1280" s="30"/>
    </row>
    <row r="1281" spans="1:18" s="31" customFormat="1">
      <c r="A1281" s="185"/>
      <c r="B1281" s="187"/>
      <c r="C1281" s="188"/>
      <c r="D1281" s="189"/>
      <c r="E1281" s="189"/>
      <c r="F1281" s="189"/>
      <c r="G1281" s="189"/>
      <c r="H1281" s="190"/>
      <c r="I1281" s="37"/>
      <c r="J1281" s="49"/>
      <c r="K1281" s="34"/>
      <c r="L1281" s="38"/>
      <c r="M1281" s="30"/>
      <c r="N1281" s="30"/>
      <c r="O1281" s="30"/>
      <c r="P1281" s="30"/>
      <c r="Q1281" s="30"/>
      <c r="R1281" s="30"/>
    </row>
    <row r="1282" spans="1:18" s="249" customFormat="1" ht="31.2">
      <c r="A1282" s="243" t="s">
        <v>635</v>
      </c>
      <c r="B1282" s="244" t="s">
        <v>798</v>
      </c>
      <c r="C1282" s="243" t="s">
        <v>14</v>
      </c>
      <c r="D1282" s="245"/>
      <c r="E1282" s="250"/>
      <c r="F1282" s="245"/>
      <c r="G1282" s="245"/>
      <c r="H1282" s="245"/>
      <c r="I1282" s="251"/>
      <c r="J1282" s="252"/>
      <c r="K1282" s="255"/>
      <c r="L1282" s="256"/>
      <c r="M1282" s="254"/>
      <c r="N1282" s="254"/>
      <c r="O1282" s="254"/>
      <c r="P1282" s="254"/>
      <c r="Q1282" s="254"/>
      <c r="R1282" s="254"/>
    </row>
    <row r="1283" spans="1:18" s="31" customFormat="1" ht="31.2">
      <c r="A1283" s="71"/>
      <c r="B1283" s="80" t="s">
        <v>636</v>
      </c>
      <c r="C1283" s="65"/>
      <c r="D1283" s="50">
        <v>4</v>
      </c>
      <c r="E1283" s="50"/>
      <c r="F1283" s="50"/>
      <c r="G1283" s="50"/>
      <c r="H1283" s="50">
        <f>ROUND(PRODUCT(D1283:G1283),2)</f>
        <v>4</v>
      </c>
      <c r="I1283" s="37"/>
      <c r="J1283" s="49"/>
      <c r="K1283" s="34"/>
      <c r="L1283" s="38"/>
      <c r="M1283" s="30"/>
      <c r="N1283" s="30"/>
      <c r="O1283" s="30"/>
      <c r="P1283" s="30"/>
      <c r="Q1283" s="30"/>
      <c r="R1283" s="30"/>
    </row>
    <row r="1284" spans="1:18" s="31" customFormat="1">
      <c r="A1284" s="47"/>
      <c r="B1284" s="70"/>
      <c r="C1284" s="65"/>
      <c r="D1284" s="50"/>
      <c r="E1284" s="50"/>
      <c r="F1284" s="50"/>
      <c r="G1284" s="50"/>
      <c r="H1284" s="50"/>
      <c r="I1284" s="37"/>
      <c r="J1284" s="49"/>
      <c r="K1284" s="34"/>
      <c r="L1284" s="38"/>
      <c r="M1284" s="30"/>
      <c r="N1284" s="30"/>
      <c r="O1284" s="30"/>
      <c r="P1284" s="30"/>
      <c r="Q1284" s="30"/>
      <c r="R1284" s="30"/>
    </row>
    <row r="1285" spans="1:18" s="31" customFormat="1">
      <c r="A1285" s="47"/>
      <c r="B1285" s="64" t="str">
        <f>"Total item "&amp;A1282</f>
        <v>Total item 19.2.2</v>
      </c>
      <c r="C1285" s="65"/>
      <c r="D1285" s="50"/>
      <c r="E1285" s="50"/>
      <c r="F1285" s="50"/>
      <c r="G1285" s="50"/>
      <c r="H1285" s="245">
        <f>SUM(H1283:H1284)</f>
        <v>4</v>
      </c>
      <c r="I1285" s="37"/>
      <c r="J1285" s="49"/>
      <c r="K1285" s="34"/>
      <c r="L1285" s="38"/>
      <c r="M1285" s="30"/>
      <c r="N1285" s="30"/>
      <c r="O1285" s="30"/>
      <c r="P1285" s="30"/>
      <c r="Q1285" s="30"/>
      <c r="R1285" s="30"/>
    </row>
    <row r="1286" spans="1:18" s="31" customFormat="1">
      <c r="A1286" s="185"/>
      <c r="B1286" s="187"/>
      <c r="C1286" s="188"/>
      <c r="D1286" s="189"/>
      <c r="E1286" s="189"/>
      <c r="F1286" s="189"/>
      <c r="G1286" s="189"/>
      <c r="H1286" s="190"/>
      <c r="I1286" s="37"/>
      <c r="J1286" s="49"/>
      <c r="K1286" s="34"/>
      <c r="L1286" s="38"/>
      <c r="M1286" s="30"/>
      <c r="N1286" s="30"/>
      <c r="O1286" s="30"/>
      <c r="P1286" s="30"/>
      <c r="Q1286" s="30"/>
      <c r="R1286" s="30"/>
    </row>
    <row r="1287" spans="1:18" s="31" customFormat="1">
      <c r="A1287" s="57" t="s">
        <v>799</v>
      </c>
      <c r="B1287" s="59" t="s">
        <v>248</v>
      </c>
      <c r="C1287" s="58"/>
      <c r="D1287" s="60"/>
      <c r="E1287" s="60"/>
      <c r="F1287" s="60"/>
      <c r="G1287" s="60"/>
      <c r="H1287" s="60"/>
      <c r="I1287" s="228" t="str">
        <f>A1287</f>
        <v>20.0</v>
      </c>
      <c r="J1287" s="49"/>
      <c r="K1287" s="34"/>
      <c r="L1287" s="38"/>
      <c r="M1287" s="30"/>
      <c r="N1287" s="30"/>
      <c r="O1287" s="30"/>
      <c r="P1287" s="30"/>
      <c r="Q1287" s="30"/>
      <c r="R1287" s="30"/>
    </row>
    <row r="1288" spans="1:18" s="31" customFormat="1">
      <c r="A1288" s="185"/>
      <c r="B1288" s="187"/>
      <c r="C1288" s="188"/>
      <c r="D1288" s="189"/>
      <c r="E1288" s="189"/>
      <c r="F1288" s="189"/>
      <c r="G1288" s="189"/>
      <c r="H1288" s="190"/>
      <c r="I1288" s="37"/>
      <c r="J1288" s="49"/>
      <c r="K1288" s="34"/>
      <c r="L1288" s="38"/>
      <c r="M1288" s="30"/>
      <c r="N1288" s="30"/>
      <c r="O1288" s="30"/>
      <c r="P1288" s="30"/>
      <c r="Q1288" s="30"/>
      <c r="R1288" s="30"/>
    </row>
    <row r="1289" spans="1:18" s="249" customFormat="1" ht="31.2">
      <c r="A1289" s="243" t="s">
        <v>637</v>
      </c>
      <c r="B1289" s="244" t="s">
        <v>800</v>
      </c>
      <c r="C1289" s="243" t="s">
        <v>14</v>
      </c>
      <c r="D1289" s="245"/>
      <c r="E1289" s="250"/>
      <c r="F1289" s="245"/>
      <c r="G1289" s="245"/>
      <c r="H1289" s="245"/>
      <c r="I1289" s="251"/>
      <c r="J1289" s="252"/>
      <c r="K1289" s="255"/>
      <c r="L1289" s="256"/>
      <c r="M1289" s="254"/>
      <c r="N1289" s="254"/>
      <c r="O1289" s="254"/>
      <c r="P1289" s="254"/>
      <c r="Q1289" s="254"/>
      <c r="R1289" s="254"/>
    </row>
    <row r="1290" spans="1:18" s="31" customFormat="1">
      <c r="A1290" s="71"/>
      <c r="B1290" s="80" t="s">
        <v>638</v>
      </c>
      <c r="C1290" s="65"/>
      <c r="D1290" s="50">
        <v>296.01</v>
      </c>
      <c r="E1290" s="50"/>
      <c r="F1290" s="50"/>
      <c r="G1290" s="50"/>
      <c r="H1290" s="50">
        <f>ROUND(PRODUCT(D1290:G1290),2)</f>
        <v>296.01</v>
      </c>
      <c r="I1290" s="37"/>
      <c r="J1290" s="49"/>
      <c r="K1290" s="34"/>
      <c r="L1290" s="38"/>
      <c r="M1290" s="30"/>
      <c r="N1290" s="30"/>
      <c r="O1290" s="30"/>
      <c r="P1290" s="30"/>
      <c r="Q1290" s="30"/>
      <c r="R1290" s="30"/>
    </row>
    <row r="1291" spans="1:18" s="31" customFormat="1">
      <c r="A1291" s="47"/>
      <c r="B1291" s="70"/>
      <c r="C1291" s="65"/>
      <c r="D1291" s="50"/>
      <c r="E1291" s="50"/>
      <c r="F1291" s="50"/>
      <c r="G1291" s="50"/>
      <c r="H1291" s="50"/>
      <c r="I1291" s="37"/>
      <c r="J1291" s="49"/>
      <c r="K1291" s="34"/>
      <c r="L1291" s="38"/>
      <c r="M1291" s="30"/>
      <c r="N1291" s="30"/>
      <c r="O1291" s="30"/>
      <c r="P1291" s="30"/>
      <c r="Q1291" s="30"/>
      <c r="R1291" s="30"/>
    </row>
    <row r="1292" spans="1:18" s="31" customFormat="1">
      <c r="A1292" s="47"/>
      <c r="B1292" s="64" t="str">
        <f>"Total item "&amp;A1289</f>
        <v>Total item 20.1</v>
      </c>
      <c r="C1292" s="65"/>
      <c r="D1292" s="50"/>
      <c r="E1292" s="50"/>
      <c r="F1292" s="50"/>
      <c r="G1292" s="50"/>
      <c r="H1292" s="245">
        <f>SUM(H1290:H1291)</f>
        <v>296.01</v>
      </c>
      <c r="I1292" s="37"/>
      <c r="J1292" s="49"/>
      <c r="K1292" s="34"/>
      <c r="L1292" s="38"/>
      <c r="M1292" s="30"/>
      <c r="N1292" s="30"/>
      <c r="O1292" s="30"/>
      <c r="P1292" s="30"/>
      <c r="Q1292" s="30"/>
      <c r="R1292" s="30"/>
    </row>
    <row r="1293" spans="1:18" s="31" customFormat="1">
      <c r="A1293" s="185"/>
      <c r="B1293" s="187"/>
      <c r="C1293" s="188"/>
      <c r="D1293" s="189"/>
      <c r="E1293" s="189"/>
      <c r="F1293" s="189"/>
      <c r="G1293" s="189"/>
      <c r="H1293" s="190"/>
      <c r="I1293" s="37"/>
      <c r="J1293" s="49"/>
      <c r="K1293" s="34"/>
      <c r="L1293" s="38"/>
      <c r="M1293" s="30"/>
      <c r="N1293" s="30"/>
      <c r="O1293" s="30"/>
      <c r="P1293" s="30"/>
      <c r="Q1293" s="30"/>
      <c r="R1293" s="30"/>
    </row>
    <row r="1294" spans="1:18" s="249" customFormat="1" ht="31.2">
      <c r="A1294" s="243" t="s">
        <v>639</v>
      </c>
      <c r="B1294" s="244" t="s">
        <v>801</v>
      </c>
      <c r="C1294" s="243" t="s">
        <v>14</v>
      </c>
      <c r="D1294" s="245"/>
      <c r="E1294" s="250"/>
      <c r="F1294" s="245"/>
      <c r="G1294" s="245"/>
      <c r="H1294" s="245"/>
      <c r="I1294" s="251"/>
      <c r="J1294" s="252"/>
      <c r="K1294" s="255"/>
      <c r="L1294" s="256"/>
      <c r="M1294" s="254"/>
      <c r="N1294" s="254"/>
      <c r="O1294" s="254"/>
      <c r="P1294" s="254"/>
      <c r="Q1294" s="254"/>
      <c r="R1294" s="254"/>
    </row>
    <row r="1295" spans="1:18" s="31" customFormat="1">
      <c r="A1295" s="71"/>
      <c r="B1295" s="80" t="s">
        <v>640</v>
      </c>
      <c r="C1295" s="65"/>
      <c r="D1295" s="50">
        <v>21.9</v>
      </c>
      <c r="E1295" s="50"/>
      <c r="F1295" s="50"/>
      <c r="G1295" s="50"/>
      <c r="H1295" s="50">
        <f>ROUND(PRODUCT(D1295:G1295),2)</f>
        <v>21.9</v>
      </c>
      <c r="I1295" s="37"/>
      <c r="J1295" s="49"/>
      <c r="K1295" s="34"/>
      <c r="L1295" s="38"/>
      <c r="M1295" s="30"/>
      <c r="N1295" s="30"/>
      <c r="O1295" s="30"/>
      <c r="P1295" s="30"/>
      <c r="Q1295" s="30"/>
      <c r="R1295" s="30"/>
    </row>
    <row r="1296" spans="1:18" s="31" customFormat="1">
      <c r="A1296" s="47"/>
      <c r="B1296" s="70"/>
      <c r="C1296" s="65"/>
      <c r="D1296" s="50"/>
      <c r="E1296" s="50"/>
      <c r="F1296" s="50"/>
      <c r="G1296" s="50"/>
      <c r="H1296" s="50"/>
      <c r="I1296" s="37"/>
      <c r="J1296" s="49"/>
      <c r="K1296" s="34"/>
      <c r="L1296" s="38"/>
      <c r="M1296" s="30"/>
      <c r="N1296" s="30"/>
      <c r="O1296" s="30"/>
      <c r="P1296" s="30"/>
      <c r="Q1296" s="30"/>
      <c r="R1296" s="30"/>
    </row>
    <row r="1297" spans="1:18" s="31" customFormat="1">
      <c r="A1297" s="47"/>
      <c r="B1297" s="64" t="str">
        <f>"Total item "&amp;A1294</f>
        <v>Total item 20.2</v>
      </c>
      <c r="C1297" s="65"/>
      <c r="D1297" s="50"/>
      <c r="E1297" s="50"/>
      <c r="F1297" s="50"/>
      <c r="G1297" s="50"/>
      <c r="H1297" s="245">
        <f>SUM(H1295:H1296)</f>
        <v>21.9</v>
      </c>
      <c r="I1297" s="37"/>
      <c r="J1297" s="49"/>
      <c r="K1297" s="34"/>
      <c r="L1297" s="38"/>
      <c r="M1297" s="30"/>
      <c r="N1297" s="30"/>
      <c r="O1297" s="30"/>
      <c r="P1297" s="30"/>
      <c r="Q1297" s="30"/>
      <c r="R1297" s="30"/>
    </row>
    <row r="1298" spans="1:18" s="31" customFormat="1">
      <c r="A1298" s="185"/>
      <c r="B1298" s="187"/>
      <c r="C1298" s="188"/>
      <c r="D1298" s="189"/>
      <c r="E1298" s="189"/>
      <c r="F1298" s="189"/>
      <c r="G1298" s="189"/>
      <c r="H1298" s="190"/>
      <c r="I1298" s="37"/>
      <c r="J1298" s="49"/>
      <c r="K1298" s="34"/>
      <c r="L1298" s="38"/>
      <c r="M1298" s="30"/>
      <c r="N1298" s="30"/>
      <c r="O1298" s="30"/>
      <c r="P1298" s="30"/>
      <c r="Q1298" s="30"/>
      <c r="R1298" s="30"/>
    </row>
    <row r="1299" spans="1:18" s="249" customFormat="1" ht="31.2">
      <c r="A1299" s="243" t="s">
        <v>641</v>
      </c>
      <c r="B1299" s="244" t="s">
        <v>906</v>
      </c>
      <c r="C1299" s="243" t="s">
        <v>14</v>
      </c>
      <c r="D1299" s="245"/>
      <c r="E1299" s="250"/>
      <c r="F1299" s="245"/>
      <c r="G1299" s="245"/>
      <c r="H1299" s="245"/>
      <c r="I1299" s="251"/>
      <c r="J1299" s="252"/>
      <c r="K1299" s="255"/>
      <c r="L1299" s="256"/>
      <c r="M1299" s="254"/>
      <c r="N1299" s="254"/>
      <c r="O1299" s="254"/>
      <c r="P1299" s="254"/>
      <c r="Q1299" s="254"/>
      <c r="R1299" s="254"/>
    </row>
    <row r="1300" spans="1:18" s="31" customFormat="1">
      <c r="A1300" s="71"/>
      <c r="B1300" s="80" t="s">
        <v>642</v>
      </c>
      <c r="C1300" s="65"/>
      <c r="D1300" s="50">
        <v>64.91</v>
      </c>
      <c r="E1300" s="50"/>
      <c r="F1300" s="50"/>
      <c r="G1300" s="50"/>
      <c r="H1300" s="50">
        <f>ROUND(PRODUCT(D1300:G1300),2)</f>
        <v>64.91</v>
      </c>
      <c r="I1300" s="37"/>
      <c r="J1300" s="49"/>
      <c r="K1300" s="34"/>
      <c r="L1300" s="38"/>
      <c r="M1300" s="30"/>
      <c r="N1300" s="30"/>
      <c r="O1300" s="30"/>
      <c r="P1300" s="30"/>
      <c r="Q1300" s="30"/>
      <c r="R1300" s="30"/>
    </row>
    <row r="1301" spans="1:18" s="31" customFormat="1">
      <c r="A1301" s="47"/>
      <c r="B1301" s="70"/>
      <c r="C1301" s="65"/>
      <c r="D1301" s="50"/>
      <c r="E1301" s="50"/>
      <c r="F1301" s="50"/>
      <c r="G1301" s="50"/>
      <c r="H1301" s="50"/>
      <c r="I1301" s="37"/>
      <c r="J1301" s="49"/>
      <c r="K1301" s="34"/>
      <c r="L1301" s="38"/>
      <c r="M1301" s="30"/>
      <c r="N1301" s="30"/>
      <c r="O1301" s="30"/>
      <c r="P1301" s="30"/>
      <c r="Q1301" s="30"/>
      <c r="R1301" s="30"/>
    </row>
    <row r="1302" spans="1:18" s="31" customFormat="1">
      <c r="A1302" s="47"/>
      <c r="B1302" s="64" t="str">
        <f>"Total item "&amp;A1299</f>
        <v>Total item 20.3</v>
      </c>
      <c r="C1302" s="65"/>
      <c r="D1302" s="50"/>
      <c r="E1302" s="50"/>
      <c r="F1302" s="50"/>
      <c r="G1302" s="50"/>
      <c r="H1302" s="245">
        <f>SUM(H1300:H1301)</f>
        <v>64.91</v>
      </c>
      <c r="I1302" s="37"/>
      <c r="J1302" s="49"/>
      <c r="K1302" s="34"/>
      <c r="L1302" s="38"/>
      <c r="M1302" s="30"/>
      <c r="N1302" s="30"/>
      <c r="O1302" s="30"/>
      <c r="P1302" s="30"/>
      <c r="Q1302" s="30"/>
      <c r="R1302" s="30"/>
    </row>
    <row r="1303" spans="1:18" s="31" customFormat="1">
      <c r="A1303" s="185"/>
      <c r="B1303" s="187"/>
      <c r="C1303" s="188"/>
      <c r="D1303" s="189"/>
      <c r="E1303" s="189"/>
      <c r="F1303" s="189"/>
      <c r="G1303" s="189"/>
      <c r="H1303" s="190"/>
      <c r="I1303" s="37"/>
      <c r="J1303" s="49"/>
      <c r="K1303" s="34"/>
      <c r="L1303" s="38"/>
      <c r="M1303" s="30"/>
      <c r="N1303" s="30"/>
      <c r="O1303" s="30"/>
      <c r="P1303" s="30"/>
      <c r="Q1303" s="30"/>
      <c r="R1303" s="30"/>
    </row>
    <row r="1304" spans="1:18" s="249" customFormat="1">
      <c r="A1304" s="243" t="s">
        <v>643</v>
      </c>
      <c r="B1304" s="244" t="s">
        <v>907</v>
      </c>
      <c r="C1304" s="243" t="s">
        <v>14</v>
      </c>
      <c r="D1304" s="245"/>
      <c r="E1304" s="250"/>
      <c r="F1304" s="245"/>
      <c r="G1304" s="245"/>
      <c r="H1304" s="245"/>
      <c r="I1304" s="251"/>
      <c r="J1304" s="252"/>
      <c r="K1304" s="255"/>
      <c r="L1304" s="256"/>
      <c r="M1304" s="254"/>
      <c r="N1304" s="254"/>
      <c r="O1304" s="254"/>
      <c r="P1304" s="254"/>
      <c r="Q1304" s="254"/>
      <c r="R1304" s="254"/>
    </row>
    <row r="1305" spans="1:18" s="31" customFormat="1">
      <c r="A1305" s="71"/>
      <c r="B1305" s="80" t="s">
        <v>644</v>
      </c>
      <c r="C1305" s="65"/>
      <c r="D1305" s="50">
        <v>676.67</v>
      </c>
      <c r="E1305" s="50"/>
      <c r="F1305" s="50"/>
      <c r="G1305" s="50"/>
      <c r="H1305" s="50">
        <f>ROUND(PRODUCT(D1305:G1305),2)</f>
        <v>676.67</v>
      </c>
      <c r="I1305" s="37"/>
      <c r="J1305" s="49"/>
      <c r="K1305" s="34"/>
      <c r="L1305" s="38"/>
      <c r="M1305" s="30"/>
      <c r="N1305" s="30"/>
      <c r="O1305" s="30"/>
      <c r="P1305" s="30"/>
      <c r="Q1305" s="30"/>
      <c r="R1305" s="30"/>
    </row>
    <row r="1306" spans="1:18" s="31" customFormat="1">
      <c r="A1306" s="47"/>
      <c r="B1306" s="70"/>
      <c r="C1306" s="65"/>
      <c r="D1306" s="50"/>
      <c r="E1306" s="50"/>
      <c r="F1306" s="50"/>
      <c r="G1306" s="50"/>
      <c r="H1306" s="50"/>
      <c r="I1306" s="37"/>
      <c r="J1306" s="49"/>
      <c r="K1306" s="34"/>
      <c r="L1306" s="38"/>
      <c r="M1306" s="30"/>
      <c r="N1306" s="30"/>
      <c r="O1306" s="30"/>
      <c r="P1306" s="30"/>
      <c r="Q1306" s="30"/>
      <c r="R1306" s="30"/>
    </row>
    <row r="1307" spans="1:18" s="31" customFormat="1">
      <c r="A1307" s="47"/>
      <c r="B1307" s="64" t="str">
        <f>"Total item "&amp;A1304</f>
        <v>Total item 20.4</v>
      </c>
      <c r="C1307" s="65"/>
      <c r="D1307" s="50"/>
      <c r="E1307" s="50"/>
      <c r="F1307" s="50"/>
      <c r="G1307" s="50"/>
      <c r="H1307" s="245">
        <f>SUM(H1305:H1306)</f>
        <v>676.67</v>
      </c>
      <c r="I1307" s="37"/>
      <c r="J1307" s="49"/>
      <c r="K1307" s="34"/>
      <c r="L1307" s="38"/>
      <c r="M1307" s="30"/>
      <c r="N1307" s="30"/>
      <c r="O1307" s="30"/>
      <c r="P1307" s="30"/>
      <c r="Q1307" s="30"/>
      <c r="R1307" s="30"/>
    </row>
    <row r="1308" spans="1:18" s="31" customFormat="1">
      <c r="A1308" s="185"/>
      <c r="B1308" s="187"/>
      <c r="C1308" s="188"/>
      <c r="D1308" s="189"/>
      <c r="E1308" s="189"/>
      <c r="F1308" s="189"/>
      <c r="G1308" s="189"/>
      <c r="H1308" s="190"/>
      <c r="I1308" s="37"/>
      <c r="J1308" s="49"/>
      <c r="K1308" s="34"/>
      <c r="L1308" s="38"/>
      <c r="M1308" s="30"/>
      <c r="N1308" s="30"/>
      <c r="O1308" s="30"/>
      <c r="P1308" s="30"/>
      <c r="Q1308" s="30"/>
      <c r="R1308" s="30"/>
    </row>
    <row r="1309" spans="1:18" s="249" customFormat="1">
      <c r="A1309" s="243" t="s">
        <v>645</v>
      </c>
      <c r="B1309" s="244" t="s">
        <v>802</v>
      </c>
      <c r="C1309" s="243" t="s">
        <v>68</v>
      </c>
      <c r="D1309" s="245"/>
      <c r="E1309" s="250"/>
      <c r="F1309" s="245"/>
      <c r="G1309" s="245"/>
      <c r="H1309" s="245"/>
      <c r="I1309" s="251"/>
      <c r="J1309" s="252"/>
      <c r="K1309" s="255"/>
      <c r="L1309" s="256"/>
      <c r="M1309" s="254"/>
      <c r="N1309" s="254"/>
      <c r="O1309" s="254"/>
      <c r="P1309" s="254"/>
      <c r="Q1309" s="254"/>
      <c r="R1309" s="254"/>
    </row>
    <row r="1310" spans="1:18" s="31" customFormat="1">
      <c r="A1310" s="71"/>
      <c r="B1310" s="80" t="s">
        <v>646</v>
      </c>
      <c r="C1310" s="65"/>
      <c r="D1310" s="50">
        <v>1</v>
      </c>
      <c r="E1310" s="50"/>
      <c r="F1310" s="50"/>
      <c r="G1310" s="50"/>
      <c r="H1310" s="50">
        <f>ROUND(PRODUCT(D1310:G1310),2)</f>
        <v>1</v>
      </c>
      <c r="I1310" s="37"/>
      <c r="J1310" s="49"/>
      <c r="K1310" s="34"/>
      <c r="L1310" s="38"/>
      <c r="M1310" s="30"/>
      <c r="N1310" s="30"/>
      <c r="O1310" s="30"/>
      <c r="P1310" s="30"/>
      <c r="Q1310" s="30"/>
      <c r="R1310" s="30"/>
    </row>
    <row r="1311" spans="1:18" s="31" customFormat="1">
      <c r="A1311" s="47"/>
      <c r="B1311" s="70"/>
      <c r="C1311" s="65"/>
      <c r="D1311" s="50"/>
      <c r="E1311" s="50"/>
      <c r="F1311" s="50"/>
      <c r="G1311" s="50"/>
      <c r="H1311" s="50"/>
      <c r="I1311" s="37"/>
      <c r="J1311" s="49"/>
      <c r="K1311" s="34"/>
      <c r="L1311" s="38"/>
      <c r="M1311" s="30"/>
      <c r="N1311" s="30"/>
      <c r="O1311" s="30"/>
      <c r="P1311" s="30"/>
      <c r="Q1311" s="30"/>
      <c r="R1311" s="30"/>
    </row>
    <row r="1312" spans="1:18" s="31" customFormat="1">
      <c r="A1312" s="47"/>
      <c r="B1312" s="64" t="str">
        <f>"Total item "&amp;A1309</f>
        <v>Total item 20.5</v>
      </c>
      <c r="C1312" s="65"/>
      <c r="D1312" s="50"/>
      <c r="E1312" s="50"/>
      <c r="F1312" s="50"/>
      <c r="G1312" s="50"/>
      <c r="H1312" s="245">
        <f>SUM(H1310:H1311)</f>
        <v>1</v>
      </c>
      <c r="I1312" s="37"/>
      <c r="J1312" s="49"/>
      <c r="K1312" s="34"/>
      <c r="L1312" s="38"/>
      <c r="M1312" s="30"/>
      <c r="N1312" s="30"/>
      <c r="O1312" s="30"/>
      <c r="P1312" s="30"/>
      <c r="Q1312" s="30"/>
      <c r="R1312" s="30"/>
    </row>
    <row r="1313" spans="1:18" s="31" customFormat="1">
      <c r="A1313" s="185"/>
      <c r="B1313" s="187"/>
      <c r="C1313" s="188"/>
      <c r="D1313" s="189"/>
      <c r="E1313" s="189"/>
      <c r="F1313" s="189"/>
      <c r="G1313" s="189"/>
      <c r="H1313" s="190"/>
      <c r="I1313" s="37"/>
      <c r="J1313" s="49"/>
      <c r="K1313" s="34"/>
      <c r="L1313" s="38"/>
      <c r="M1313" s="30"/>
      <c r="N1313" s="30"/>
      <c r="O1313" s="30"/>
      <c r="P1313" s="30"/>
      <c r="Q1313" s="30"/>
      <c r="R1313" s="30"/>
    </row>
    <row r="1314" spans="1:18" s="31" customFormat="1">
      <c r="A1314" s="53" t="s">
        <v>125</v>
      </c>
      <c r="B1314" s="224" t="s">
        <v>1029</v>
      </c>
      <c r="C1314" s="53"/>
      <c r="D1314" s="54"/>
      <c r="E1314" s="54"/>
      <c r="F1314" s="54"/>
      <c r="G1314" s="54"/>
      <c r="H1314" s="54"/>
      <c r="I1314" s="55"/>
      <c r="J1314" s="54" t="str">
        <f>A1314</f>
        <v>II</v>
      </c>
      <c r="K1314" s="55"/>
      <c r="L1314" s="56"/>
      <c r="M1314" s="56"/>
      <c r="N1314" s="56"/>
      <c r="O1314" s="56"/>
      <c r="P1314" s="56"/>
      <c r="Q1314" s="56"/>
      <c r="R1314" s="56"/>
    </row>
    <row r="1315" spans="1:18" s="31" customFormat="1">
      <c r="A1315" s="47"/>
      <c r="B1315" s="48"/>
      <c r="C1315" s="47"/>
      <c r="D1315" s="49"/>
      <c r="E1315" s="49"/>
      <c r="F1315" s="49"/>
      <c r="G1315" s="49"/>
      <c r="H1315" s="49"/>
      <c r="I1315" s="37"/>
      <c r="J1315" s="49"/>
      <c r="K1315" s="29"/>
      <c r="L1315" s="30"/>
      <c r="M1315" s="30"/>
      <c r="N1315" s="30"/>
      <c r="O1315" s="30"/>
      <c r="P1315" s="30"/>
      <c r="Q1315" s="30"/>
      <c r="R1315" s="30"/>
    </row>
    <row r="1316" spans="1:18" s="31" customFormat="1">
      <c r="A1316" s="57" t="s">
        <v>11</v>
      </c>
      <c r="B1316" s="59" t="s">
        <v>963</v>
      </c>
      <c r="C1316" s="58"/>
      <c r="D1316" s="60"/>
      <c r="E1316" s="60"/>
      <c r="F1316" s="60"/>
      <c r="G1316" s="60"/>
      <c r="H1316" s="60"/>
      <c r="I1316" s="228" t="str">
        <f>A1316</f>
        <v>1.0</v>
      </c>
      <c r="J1316" s="49"/>
      <c r="K1316" s="34"/>
      <c r="L1316" s="38"/>
      <c r="M1316" s="30"/>
      <c r="N1316" s="30"/>
      <c r="O1316" s="30"/>
      <c r="P1316" s="30"/>
      <c r="Q1316" s="30"/>
      <c r="R1316" s="30"/>
    </row>
    <row r="1317" spans="1:18" s="31" customFormat="1">
      <c r="A1317" s="185"/>
      <c r="B1317" s="187"/>
      <c r="C1317" s="188"/>
      <c r="D1317" s="189"/>
      <c r="E1317" s="189"/>
      <c r="F1317" s="189"/>
      <c r="G1317" s="189"/>
      <c r="H1317" s="190"/>
      <c r="I1317" s="37"/>
      <c r="J1317" s="49"/>
      <c r="K1317" s="34"/>
      <c r="L1317" s="38"/>
      <c r="M1317" s="30"/>
      <c r="N1317" s="30"/>
      <c r="O1317" s="30"/>
      <c r="P1317" s="30"/>
      <c r="Q1317" s="30"/>
      <c r="R1317" s="30"/>
    </row>
    <row r="1318" spans="1:18" s="249" customFormat="1" ht="31.2">
      <c r="A1318" s="243" t="s">
        <v>13</v>
      </c>
      <c r="B1318" s="244" t="s">
        <v>25</v>
      </c>
      <c r="C1318" s="243" t="s">
        <v>18</v>
      </c>
      <c r="D1318" s="245"/>
      <c r="E1318" s="250"/>
      <c r="F1318" s="245"/>
      <c r="G1318" s="245"/>
      <c r="H1318" s="245"/>
      <c r="I1318" s="251"/>
      <c r="J1318" s="252"/>
      <c r="K1318" s="255"/>
      <c r="L1318" s="256"/>
      <c r="M1318" s="254"/>
      <c r="N1318" s="254"/>
      <c r="O1318" s="254"/>
      <c r="P1318" s="254"/>
      <c r="Q1318" s="254"/>
      <c r="R1318" s="254"/>
    </row>
    <row r="1319" spans="1:18" s="31" customFormat="1">
      <c r="A1319" s="71"/>
      <c r="B1319" s="202" t="s">
        <v>944</v>
      </c>
      <c r="C1319" s="65"/>
      <c r="D1319" s="50"/>
      <c r="E1319" s="50"/>
      <c r="F1319" s="50"/>
      <c r="G1319" s="50"/>
      <c r="H1319" s="50"/>
      <c r="I1319" s="37"/>
      <c r="J1319" s="49"/>
      <c r="K1319" s="34"/>
      <c r="L1319" s="38"/>
      <c r="M1319" s="30"/>
      <c r="N1319" s="30"/>
      <c r="O1319" s="30"/>
      <c r="P1319" s="30"/>
      <c r="Q1319" s="30"/>
      <c r="R1319" s="30"/>
    </row>
    <row r="1320" spans="1:18" s="31" customFormat="1">
      <c r="A1320" s="71"/>
      <c r="B1320" s="80" t="s">
        <v>917</v>
      </c>
      <c r="C1320" s="65"/>
      <c r="D1320" s="50"/>
      <c r="E1320" s="50"/>
      <c r="F1320" s="50"/>
      <c r="G1320" s="50"/>
      <c r="H1320" s="50"/>
      <c r="I1320" s="37"/>
      <c r="J1320" s="49"/>
      <c r="K1320" s="34"/>
      <c r="L1320" s="38"/>
      <c r="M1320" s="30"/>
      <c r="N1320" s="30"/>
      <c r="O1320" s="30"/>
      <c r="P1320" s="30"/>
      <c r="Q1320" s="30"/>
      <c r="R1320" s="30"/>
    </row>
    <row r="1321" spans="1:18" s="31" customFormat="1">
      <c r="A1321" s="71"/>
      <c r="B1321" s="80"/>
      <c r="C1321" s="65"/>
      <c r="D1321" s="50">
        <v>63</v>
      </c>
      <c r="E1321" s="50">
        <v>0.8</v>
      </c>
      <c r="F1321" s="50">
        <v>0.8</v>
      </c>
      <c r="G1321" s="50">
        <v>0.83</v>
      </c>
      <c r="H1321" s="50">
        <f>ROUND(PRODUCT(D1321:G1321),2)</f>
        <v>33.47</v>
      </c>
      <c r="I1321" s="37"/>
      <c r="J1321" s="49"/>
      <c r="K1321" s="34"/>
      <c r="L1321" s="38"/>
      <c r="M1321" s="30"/>
      <c r="N1321" s="30"/>
      <c r="O1321" s="30"/>
      <c r="P1321" s="30"/>
      <c r="Q1321" s="30"/>
      <c r="R1321" s="30"/>
    </row>
    <row r="1322" spans="1:18" s="31" customFormat="1">
      <c r="A1322" s="71"/>
      <c r="B1322" s="80" t="s">
        <v>922</v>
      </c>
      <c r="C1322" s="65"/>
      <c r="D1322" s="50"/>
      <c r="E1322" s="50"/>
      <c r="F1322" s="50"/>
      <c r="G1322" s="50"/>
      <c r="H1322" s="50"/>
      <c r="I1322" s="37"/>
      <c r="J1322" s="49"/>
      <c r="K1322" s="34"/>
      <c r="L1322" s="38"/>
      <c r="M1322" s="30"/>
      <c r="N1322" s="30"/>
      <c r="O1322" s="30"/>
      <c r="P1322" s="30"/>
      <c r="Q1322" s="30"/>
      <c r="R1322" s="30"/>
    </row>
    <row r="1323" spans="1:18" s="31" customFormat="1">
      <c r="A1323" s="71"/>
      <c r="B1323" s="202"/>
      <c r="C1323" s="65"/>
      <c r="D1323" s="50"/>
      <c r="E1323" s="50">
        <v>15.83</v>
      </c>
      <c r="F1323" s="50">
        <v>0.4</v>
      </c>
      <c r="G1323" s="50">
        <v>0.43</v>
      </c>
      <c r="H1323" s="50">
        <f t="shared" ref="H1323:H1329" si="3">ROUND(PRODUCT(D1323:G1323),2)</f>
        <v>2.72</v>
      </c>
      <c r="I1323" s="37"/>
      <c r="J1323" s="49"/>
      <c r="K1323" s="34"/>
      <c r="L1323" s="38"/>
      <c r="M1323" s="30"/>
      <c r="N1323" s="30"/>
      <c r="O1323" s="30"/>
      <c r="P1323" s="30"/>
      <c r="Q1323" s="30"/>
      <c r="R1323" s="30"/>
    </row>
    <row r="1324" spans="1:18" s="31" customFormat="1">
      <c r="A1324" s="71"/>
      <c r="B1324" s="80"/>
      <c r="C1324" s="65"/>
      <c r="D1324" s="50"/>
      <c r="E1324" s="50">
        <v>34.799999999999997</v>
      </c>
      <c r="F1324" s="50">
        <v>0.4</v>
      </c>
      <c r="G1324" s="50">
        <v>0.43</v>
      </c>
      <c r="H1324" s="50">
        <f t="shared" si="3"/>
        <v>5.99</v>
      </c>
      <c r="I1324" s="37"/>
      <c r="J1324" s="49"/>
      <c r="K1324" s="34"/>
      <c r="L1324" s="38"/>
      <c r="M1324" s="30"/>
      <c r="N1324" s="30"/>
      <c r="O1324" s="30"/>
      <c r="P1324" s="30"/>
      <c r="Q1324" s="30"/>
      <c r="R1324" s="30"/>
    </row>
    <row r="1325" spans="1:18" s="31" customFormat="1">
      <c r="A1325" s="71"/>
      <c r="B1325" s="80"/>
      <c r="C1325" s="65"/>
      <c r="D1325" s="50"/>
      <c r="E1325" s="50">
        <v>44.88</v>
      </c>
      <c r="F1325" s="50">
        <v>0.4</v>
      </c>
      <c r="G1325" s="50">
        <v>0.43</v>
      </c>
      <c r="H1325" s="50">
        <f t="shared" si="3"/>
        <v>7.72</v>
      </c>
      <c r="I1325" s="37"/>
      <c r="J1325" s="49"/>
      <c r="K1325" s="34"/>
      <c r="L1325" s="38"/>
      <c r="M1325" s="30"/>
      <c r="N1325" s="30"/>
      <c r="O1325" s="30"/>
      <c r="P1325" s="30"/>
      <c r="Q1325" s="30"/>
      <c r="R1325" s="30"/>
    </row>
    <row r="1326" spans="1:18" s="31" customFormat="1">
      <c r="A1326" s="71"/>
      <c r="B1326" s="80"/>
      <c r="C1326" s="65"/>
      <c r="D1326" s="50"/>
      <c r="E1326" s="50">
        <v>27.32</v>
      </c>
      <c r="F1326" s="50">
        <v>0.4</v>
      </c>
      <c r="G1326" s="50">
        <v>0.43</v>
      </c>
      <c r="H1326" s="50">
        <f t="shared" si="3"/>
        <v>4.7</v>
      </c>
      <c r="I1326" s="37"/>
      <c r="J1326" s="49"/>
      <c r="K1326" s="34"/>
      <c r="L1326" s="38"/>
      <c r="M1326" s="30"/>
      <c r="N1326" s="30"/>
      <c r="O1326" s="30"/>
      <c r="P1326" s="30"/>
      <c r="Q1326" s="30"/>
      <c r="R1326" s="30"/>
    </row>
    <row r="1327" spans="1:18" s="31" customFormat="1">
      <c r="A1327" s="71"/>
      <c r="B1327" s="202"/>
      <c r="C1327" s="65"/>
      <c r="D1327" s="50"/>
      <c r="E1327" s="50">
        <v>23.8</v>
      </c>
      <c r="F1327" s="50">
        <v>0.4</v>
      </c>
      <c r="G1327" s="50">
        <v>0.43</v>
      </c>
      <c r="H1327" s="50">
        <f t="shared" si="3"/>
        <v>4.09</v>
      </c>
      <c r="I1327" s="37"/>
      <c r="J1327" s="49"/>
      <c r="K1327" s="34"/>
      <c r="L1327" s="38"/>
      <c r="M1327" s="30"/>
      <c r="N1327" s="30"/>
      <c r="O1327" s="30"/>
      <c r="P1327" s="30"/>
      <c r="Q1327" s="30"/>
      <c r="R1327" s="30"/>
    </row>
    <row r="1328" spans="1:18" s="31" customFormat="1">
      <c r="A1328" s="71"/>
      <c r="B1328" s="80"/>
      <c r="C1328" s="65"/>
      <c r="D1328" s="50"/>
      <c r="E1328" s="50">
        <v>33.32</v>
      </c>
      <c r="F1328" s="50">
        <v>0.4</v>
      </c>
      <c r="G1328" s="50">
        <v>0.43</v>
      </c>
      <c r="H1328" s="50">
        <f t="shared" si="3"/>
        <v>5.73</v>
      </c>
      <c r="I1328" s="37"/>
      <c r="J1328" s="49"/>
      <c r="K1328" s="34"/>
      <c r="L1328" s="38"/>
      <c r="M1328" s="30"/>
      <c r="N1328" s="30"/>
      <c r="O1328" s="30"/>
      <c r="P1328" s="30"/>
      <c r="Q1328" s="30"/>
      <c r="R1328" s="30"/>
    </row>
    <row r="1329" spans="1:18" s="31" customFormat="1">
      <c r="A1329" s="71"/>
      <c r="B1329" s="80"/>
      <c r="C1329" s="65"/>
      <c r="D1329" s="50">
        <v>-63</v>
      </c>
      <c r="E1329" s="50">
        <v>0.8</v>
      </c>
      <c r="F1329" s="50">
        <v>0.4</v>
      </c>
      <c r="G1329" s="50">
        <v>0.43</v>
      </c>
      <c r="H1329" s="50">
        <f t="shared" si="3"/>
        <v>-8.67</v>
      </c>
      <c r="I1329" s="37"/>
      <c r="J1329" s="49"/>
      <c r="K1329" s="34"/>
      <c r="L1329" s="38"/>
      <c r="M1329" s="30"/>
      <c r="N1329" s="30"/>
      <c r="O1329" s="30"/>
      <c r="P1329" s="30"/>
      <c r="Q1329" s="30"/>
      <c r="R1329" s="30"/>
    </row>
    <row r="1330" spans="1:18" s="31" customFormat="1">
      <c r="A1330" s="71"/>
      <c r="B1330" s="202" t="s">
        <v>948</v>
      </c>
      <c r="C1330" s="65"/>
      <c r="D1330" s="50"/>
      <c r="E1330" s="50"/>
      <c r="F1330" s="50"/>
      <c r="G1330" s="50"/>
      <c r="H1330" s="50"/>
      <c r="I1330" s="37"/>
      <c r="J1330" s="49"/>
      <c r="K1330" s="34"/>
      <c r="L1330" s="38"/>
      <c r="M1330" s="30"/>
      <c r="N1330" s="30"/>
      <c r="O1330" s="30"/>
      <c r="P1330" s="30"/>
      <c r="Q1330" s="30"/>
      <c r="R1330" s="30"/>
    </row>
    <row r="1331" spans="1:18" s="31" customFormat="1">
      <c r="A1331" s="71"/>
      <c r="B1331" s="202" t="s">
        <v>949</v>
      </c>
      <c r="C1331" s="65"/>
      <c r="D1331" s="50"/>
      <c r="E1331" s="50"/>
      <c r="F1331" s="50"/>
      <c r="G1331" s="50"/>
      <c r="H1331" s="50"/>
      <c r="I1331" s="37"/>
      <c r="J1331" s="49"/>
      <c r="K1331" s="34"/>
      <c r="L1331" s="38"/>
      <c r="M1331" s="30"/>
      <c r="N1331" s="30"/>
      <c r="O1331" s="30"/>
      <c r="P1331" s="30"/>
      <c r="Q1331" s="30"/>
      <c r="R1331" s="30"/>
    </row>
    <row r="1332" spans="1:18" s="31" customFormat="1">
      <c r="A1332" s="71"/>
      <c r="B1332" s="80" t="s">
        <v>945</v>
      </c>
      <c r="C1332" s="65"/>
      <c r="D1332" s="50"/>
      <c r="E1332" s="50">
        <v>26.73</v>
      </c>
      <c r="F1332" s="50">
        <v>1</v>
      </c>
      <c r="G1332" s="50">
        <v>0.8</v>
      </c>
      <c r="H1332" s="50">
        <f>ROUND(PRODUCT(D1332:G1332),2)</f>
        <v>21.38</v>
      </c>
      <c r="I1332" s="37"/>
      <c r="J1332" s="49"/>
      <c r="K1332" s="34"/>
      <c r="L1332" s="38"/>
      <c r="M1332" s="30"/>
      <c r="N1332" s="30"/>
      <c r="O1332" s="30"/>
      <c r="P1332" s="30"/>
      <c r="Q1332" s="30"/>
      <c r="R1332" s="30"/>
    </row>
    <row r="1333" spans="1:18" s="31" customFormat="1">
      <c r="A1333" s="71"/>
      <c r="B1333" s="80" t="s">
        <v>946</v>
      </c>
      <c r="C1333" s="65"/>
      <c r="D1333" s="50"/>
      <c r="E1333" s="50">
        <v>9.1199999999999992</v>
      </c>
      <c r="F1333" s="50">
        <v>1</v>
      </c>
      <c r="G1333" s="50">
        <v>0.8</v>
      </c>
      <c r="H1333" s="50">
        <f>ROUND(PRODUCT(D1333:G1333),2)</f>
        <v>7.3</v>
      </c>
      <c r="I1333" s="37"/>
      <c r="J1333" s="49"/>
      <c r="K1333" s="34"/>
      <c r="L1333" s="38"/>
      <c r="M1333" s="30"/>
      <c r="N1333" s="30"/>
      <c r="O1333" s="30"/>
      <c r="P1333" s="30"/>
      <c r="Q1333" s="30"/>
      <c r="R1333" s="30"/>
    </row>
    <row r="1334" spans="1:18" s="31" customFormat="1">
      <c r="A1334" s="71"/>
      <c r="B1334" s="80" t="s">
        <v>947</v>
      </c>
      <c r="C1334" s="65"/>
      <c r="D1334" s="50"/>
      <c r="E1334" s="50">
        <v>5.19</v>
      </c>
      <c r="F1334" s="50">
        <v>1</v>
      </c>
      <c r="G1334" s="50">
        <v>0.8</v>
      </c>
      <c r="H1334" s="50">
        <f>ROUND(PRODUCT(D1334:G1334),2)</f>
        <v>4.1500000000000004</v>
      </c>
      <c r="I1334" s="37"/>
      <c r="J1334" s="49"/>
      <c r="K1334" s="34"/>
      <c r="L1334" s="38"/>
      <c r="M1334" s="30"/>
      <c r="N1334" s="30"/>
      <c r="O1334" s="30"/>
      <c r="P1334" s="30"/>
      <c r="Q1334" s="30"/>
      <c r="R1334" s="30"/>
    </row>
    <row r="1335" spans="1:18" s="31" customFormat="1">
      <c r="A1335" s="71"/>
      <c r="B1335" s="80" t="s">
        <v>956</v>
      </c>
      <c r="C1335" s="65"/>
      <c r="D1335" s="50"/>
      <c r="E1335" s="50">
        <v>4.8499999999999996</v>
      </c>
      <c r="F1335" s="50">
        <f>(0.4+0.8)/2</f>
        <v>0.60000000000000009</v>
      </c>
      <c r="G1335" s="50">
        <f>(0.4+0.8)/2</f>
        <v>0.60000000000000009</v>
      </c>
      <c r="H1335" s="50">
        <f>ROUND(PRODUCT(D1335:G1335),2)</f>
        <v>1.75</v>
      </c>
      <c r="I1335" s="37"/>
      <c r="J1335" s="49"/>
      <c r="K1335" s="34"/>
      <c r="L1335" s="38"/>
      <c r="M1335" s="30"/>
      <c r="N1335" s="30"/>
      <c r="O1335" s="30"/>
      <c r="P1335" s="30"/>
      <c r="Q1335" s="30"/>
      <c r="R1335" s="30"/>
    </row>
    <row r="1336" spans="1:18" s="31" customFormat="1">
      <c r="A1336" s="71"/>
      <c r="B1336" s="80" t="s">
        <v>957</v>
      </c>
      <c r="C1336" s="65"/>
      <c r="D1336" s="50"/>
      <c r="E1336" s="50">
        <v>8.6199999999999992</v>
      </c>
      <c r="F1336" s="50">
        <v>0.4</v>
      </c>
      <c r="G1336" s="50">
        <f>(0+0.4)/2</f>
        <v>0.2</v>
      </c>
      <c r="H1336" s="50">
        <f>ROUND(PRODUCT(D1336:G1336),2)</f>
        <v>0.69</v>
      </c>
      <c r="I1336" s="37"/>
      <c r="J1336" s="49"/>
      <c r="K1336" s="34"/>
      <c r="L1336" s="38"/>
      <c r="M1336" s="30"/>
      <c r="N1336" s="30"/>
      <c r="O1336" s="30"/>
      <c r="P1336" s="30"/>
      <c r="Q1336" s="30"/>
      <c r="R1336" s="30"/>
    </row>
    <row r="1337" spans="1:18" s="31" customFormat="1">
      <c r="A1337" s="71"/>
      <c r="B1337" s="202" t="s">
        <v>964</v>
      </c>
      <c r="C1337" s="65"/>
      <c r="D1337" s="50"/>
      <c r="E1337" s="50"/>
      <c r="F1337" s="50"/>
      <c r="G1337" s="50"/>
      <c r="H1337" s="50"/>
      <c r="I1337" s="37"/>
      <c r="J1337" s="49"/>
      <c r="K1337" s="34"/>
      <c r="L1337" s="38"/>
      <c r="M1337" s="30"/>
      <c r="N1337" s="30"/>
      <c r="O1337" s="30"/>
      <c r="P1337" s="30"/>
      <c r="Q1337" s="30"/>
      <c r="R1337" s="30"/>
    </row>
    <row r="1338" spans="1:18" s="31" customFormat="1">
      <c r="A1338" s="71"/>
      <c r="B1338" s="80"/>
      <c r="C1338" s="65"/>
      <c r="D1338" s="50"/>
      <c r="E1338" s="50">
        <v>4</v>
      </c>
      <c r="F1338" s="50">
        <v>3</v>
      </c>
      <c r="G1338" s="50">
        <v>2</v>
      </c>
      <c r="H1338" s="50">
        <f>ROUND(PRODUCT(D1338:G1338),2)</f>
        <v>24</v>
      </c>
      <c r="I1338" s="37"/>
      <c r="J1338" s="49"/>
      <c r="K1338" s="34"/>
      <c r="L1338" s="38"/>
      <c r="M1338" s="30"/>
      <c r="N1338" s="30"/>
      <c r="O1338" s="30"/>
      <c r="P1338" s="30"/>
      <c r="Q1338" s="30"/>
      <c r="R1338" s="30"/>
    </row>
    <row r="1339" spans="1:18" s="31" customFormat="1">
      <c r="A1339" s="47"/>
      <c r="B1339" s="70"/>
      <c r="C1339" s="65"/>
      <c r="D1339" s="50"/>
      <c r="E1339" s="50"/>
      <c r="F1339" s="50"/>
      <c r="G1339" s="50"/>
      <c r="H1339" s="50"/>
      <c r="I1339" s="37"/>
      <c r="J1339" s="49"/>
      <c r="K1339" s="34"/>
      <c r="L1339" s="38"/>
      <c r="M1339" s="30"/>
      <c r="N1339" s="30"/>
      <c r="O1339" s="30"/>
      <c r="P1339" s="30"/>
      <c r="Q1339" s="30"/>
      <c r="R1339" s="30"/>
    </row>
    <row r="1340" spans="1:18" s="31" customFormat="1">
      <c r="A1340" s="47"/>
      <c r="B1340" s="64" t="str">
        <f>"Total item "&amp;A1318</f>
        <v>Total item 1.1</v>
      </c>
      <c r="C1340" s="65"/>
      <c r="D1340" s="50"/>
      <c r="E1340" s="50"/>
      <c r="F1340" s="50"/>
      <c r="G1340" s="50"/>
      <c r="H1340" s="245">
        <f>SUM(H1319:H1339)</f>
        <v>115.02</v>
      </c>
      <c r="I1340" s="37"/>
      <c r="J1340" s="49"/>
      <c r="K1340" s="34"/>
      <c r="L1340" s="38"/>
      <c r="M1340" s="30"/>
      <c r="N1340" s="30"/>
      <c r="O1340" s="30"/>
      <c r="P1340" s="30"/>
      <c r="Q1340" s="30"/>
      <c r="R1340" s="30"/>
    </row>
    <row r="1341" spans="1:18" s="31" customFormat="1">
      <c r="A1341" s="185"/>
      <c r="B1341" s="187"/>
      <c r="C1341" s="188"/>
      <c r="D1341" s="189"/>
      <c r="E1341" s="189"/>
      <c r="F1341" s="189"/>
      <c r="G1341" s="189"/>
      <c r="H1341" s="190"/>
      <c r="I1341" s="37"/>
      <c r="J1341" s="49"/>
      <c r="K1341" s="34"/>
      <c r="L1341" s="38"/>
      <c r="M1341" s="30"/>
      <c r="N1341" s="30"/>
      <c r="O1341" s="30"/>
      <c r="P1341" s="30"/>
      <c r="Q1341" s="30"/>
      <c r="R1341" s="30"/>
    </row>
    <row r="1342" spans="1:18" s="249" customFormat="1" ht="31.2">
      <c r="A1342" s="243" t="s">
        <v>15</v>
      </c>
      <c r="B1342" s="244" t="s">
        <v>923</v>
      </c>
      <c r="C1342" s="243" t="s">
        <v>18</v>
      </c>
      <c r="D1342" s="245"/>
      <c r="E1342" s="250"/>
      <c r="F1342" s="245"/>
      <c r="G1342" s="245"/>
      <c r="H1342" s="245"/>
      <c r="I1342" s="251"/>
      <c r="J1342" s="252"/>
      <c r="K1342" s="255"/>
      <c r="L1342" s="256"/>
      <c r="M1342" s="254"/>
      <c r="N1342" s="254"/>
      <c r="O1342" s="254"/>
      <c r="P1342" s="254"/>
      <c r="Q1342" s="254"/>
      <c r="R1342" s="254"/>
    </row>
    <row r="1343" spans="1:18" s="31" customFormat="1">
      <c r="A1343" s="71"/>
      <c r="B1343" s="202" t="s">
        <v>924</v>
      </c>
      <c r="C1343" s="65"/>
      <c r="D1343" s="50"/>
      <c r="E1343" s="50" t="s">
        <v>916</v>
      </c>
      <c r="F1343" s="50"/>
      <c r="G1343" s="50"/>
      <c r="H1343" s="50"/>
      <c r="I1343" s="37"/>
      <c r="J1343" s="49"/>
      <c r="K1343" s="34"/>
      <c r="L1343" s="38"/>
      <c r="M1343" s="30"/>
      <c r="N1343" s="30"/>
      <c r="O1343" s="30"/>
      <c r="P1343" s="30"/>
      <c r="Q1343" s="30"/>
      <c r="R1343" s="30"/>
    </row>
    <row r="1344" spans="1:18" s="31" customFormat="1">
      <c r="A1344" s="71"/>
      <c r="B1344" s="80" t="s">
        <v>951</v>
      </c>
      <c r="C1344" s="65"/>
      <c r="D1344" s="50"/>
      <c r="E1344" s="50">
        <f>SUM(H1320:H1329)</f>
        <v>55.75</v>
      </c>
      <c r="F1344" s="50"/>
      <c r="G1344" s="50"/>
      <c r="H1344" s="50">
        <f>ROUND(PRODUCT(D1344:G1344),2)</f>
        <v>55.75</v>
      </c>
      <c r="I1344" s="37"/>
      <c r="J1344" s="49"/>
      <c r="K1344" s="34"/>
      <c r="L1344" s="38"/>
      <c r="M1344" s="30"/>
      <c r="N1344" s="30"/>
      <c r="O1344" s="30"/>
      <c r="P1344" s="30"/>
      <c r="Q1344" s="30"/>
      <c r="R1344" s="30"/>
    </row>
    <row r="1345" spans="1:18" s="31" customFormat="1">
      <c r="A1345" s="71"/>
      <c r="B1345" s="80" t="s">
        <v>925</v>
      </c>
      <c r="C1345" s="65"/>
      <c r="D1345" s="50">
        <v>-1</v>
      </c>
      <c r="E1345" s="50">
        <f>SUM(H1370,H1416:H1424)</f>
        <v>8.86</v>
      </c>
      <c r="F1345" s="50"/>
      <c r="G1345" s="50"/>
      <c r="H1345" s="50">
        <f>ROUND(PRODUCT(D1345:G1345),2)</f>
        <v>-8.86</v>
      </c>
      <c r="I1345" s="37"/>
      <c r="J1345" s="49"/>
      <c r="K1345" s="34"/>
      <c r="L1345" s="38"/>
      <c r="M1345" s="30"/>
      <c r="N1345" s="30"/>
      <c r="O1345" s="30"/>
      <c r="P1345" s="30"/>
      <c r="Q1345" s="30"/>
      <c r="R1345" s="30"/>
    </row>
    <row r="1346" spans="1:18" s="31" customFormat="1">
      <c r="A1346" s="71"/>
      <c r="B1346" s="80" t="s">
        <v>962</v>
      </c>
      <c r="C1346" s="65"/>
      <c r="D1346" s="50">
        <v>-1</v>
      </c>
      <c r="E1346" s="50">
        <f>H1385</f>
        <v>114.87000000000002</v>
      </c>
      <c r="F1346" s="50">
        <v>0.2</v>
      </c>
      <c r="G1346" s="50"/>
      <c r="H1346" s="50">
        <f>ROUND(PRODUCT(D1346:G1346),2)</f>
        <v>-22.97</v>
      </c>
      <c r="I1346" s="37"/>
      <c r="J1346" s="49"/>
      <c r="K1346" s="34"/>
      <c r="L1346" s="38"/>
      <c r="M1346" s="30"/>
      <c r="N1346" s="30"/>
      <c r="O1346" s="30"/>
      <c r="P1346" s="30"/>
      <c r="Q1346" s="30"/>
      <c r="R1346" s="30"/>
    </row>
    <row r="1347" spans="1:18" s="31" customFormat="1">
      <c r="A1347" s="71"/>
      <c r="B1347" s="80" t="s">
        <v>926</v>
      </c>
      <c r="C1347" s="65"/>
      <c r="D1347" s="50"/>
      <c r="E1347" s="50"/>
      <c r="F1347" s="50"/>
      <c r="G1347" s="50"/>
      <c r="H1347" s="50">
        <f>ROUND(PRODUCT(D1347:G1347),2)</f>
        <v>0</v>
      </c>
      <c r="I1347" s="37"/>
      <c r="J1347" s="49"/>
      <c r="K1347" s="34"/>
      <c r="L1347" s="38"/>
      <c r="M1347" s="30"/>
      <c r="N1347" s="30"/>
      <c r="O1347" s="30"/>
      <c r="P1347" s="30"/>
      <c r="Q1347" s="30"/>
      <c r="R1347" s="30"/>
    </row>
    <row r="1348" spans="1:18" s="31" customFormat="1">
      <c r="A1348" s="71"/>
      <c r="B1348" s="202"/>
      <c r="C1348" s="65"/>
      <c r="D1348" s="50"/>
      <c r="E1348" s="50">
        <v>2</v>
      </c>
      <c r="F1348" s="50">
        <v>2</v>
      </c>
      <c r="G1348" s="50">
        <v>1.5</v>
      </c>
      <c r="H1348" s="50">
        <f>ROUND(PRODUCT(D1348:G1348),2)</f>
        <v>6</v>
      </c>
      <c r="I1348" s="37"/>
      <c r="J1348" s="49"/>
      <c r="K1348" s="34"/>
      <c r="L1348" s="38"/>
      <c r="M1348" s="30"/>
      <c r="N1348" s="30"/>
      <c r="O1348" s="30"/>
      <c r="P1348" s="30"/>
      <c r="Q1348" s="30"/>
      <c r="R1348" s="30"/>
    </row>
    <row r="1349" spans="1:18" s="31" customFormat="1">
      <c r="A1349" s="71"/>
      <c r="B1349" s="202" t="s">
        <v>964</v>
      </c>
      <c r="C1349" s="65"/>
      <c r="D1349" s="50"/>
      <c r="E1349" s="50"/>
      <c r="F1349" s="50"/>
      <c r="G1349" s="50"/>
      <c r="H1349" s="50"/>
      <c r="I1349" s="37"/>
      <c r="J1349" s="49"/>
      <c r="K1349" s="34"/>
      <c r="L1349" s="38"/>
      <c r="M1349" s="30"/>
      <c r="N1349" s="30"/>
      <c r="O1349" s="30"/>
      <c r="P1349" s="30"/>
      <c r="Q1349" s="30"/>
      <c r="R1349" s="30"/>
    </row>
    <row r="1350" spans="1:18" s="31" customFormat="1">
      <c r="A1350" s="71"/>
      <c r="B1350" s="80"/>
      <c r="C1350" s="65"/>
      <c r="D1350" s="50"/>
      <c r="E1350" s="50">
        <v>4</v>
      </c>
      <c r="F1350" s="50">
        <v>3</v>
      </c>
      <c r="G1350" s="50">
        <v>2</v>
      </c>
      <c r="H1350" s="50">
        <f>ROUND(PRODUCT(D1350:G1350),2)</f>
        <v>24</v>
      </c>
      <c r="I1350" s="37"/>
      <c r="J1350" s="49"/>
      <c r="K1350" s="34"/>
      <c r="L1350" s="38"/>
      <c r="M1350" s="30"/>
      <c r="N1350" s="30"/>
      <c r="O1350" s="30"/>
      <c r="P1350" s="30"/>
      <c r="Q1350" s="30"/>
      <c r="R1350" s="30"/>
    </row>
    <row r="1351" spans="1:18" s="31" customFormat="1">
      <c r="A1351" s="71"/>
      <c r="B1351" s="80"/>
      <c r="C1351" s="65"/>
      <c r="D1351" s="50">
        <v>-1</v>
      </c>
      <c r="E1351" s="50">
        <f>E1350-2*0.2</f>
        <v>3.6</v>
      </c>
      <c r="F1351" s="50">
        <f>F1350-2*0.2</f>
        <v>2.6</v>
      </c>
      <c r="G1351" s="50">
        <f>G1350</f>
        <v>2</v>
      </c>
      <c r="H1351" s="50">
        <f>ROUND(PRODUCT(D1351:G1351),2)</f>
        <v>-18.72</v>
      </c>
      <c r="I1351" s="37"/>
      <c r="J1351" s="49"/>
      <c r="K1351" s="34"/>
      <c r="L1351" s="38"/>
      <c r="M1351" s="30"/>
      <c r="N1351" s="30"/>
      <c r="O1351" s="30"/>
      <c r="P1351" s="30"/>
      <c r="Q1351" s="30"/>
      <c r="R1351" s="30"/>
    </row>
    <row r="1352" spans="1:18" s="31" customFormat="1">
      <c r="A1352" s="47"/>
      <c r="B1352" s="70"/>
      <c r="C1352" s="65"/>
      <c r="D1352" s="50"/>
      <c r="E1352" s="50"/>
      <c r="F1352" s="50"/>
      <c r="G1352" s="50"/>
      <c r="H1352" s="50"/>
      <c r="I1352" s="37"/>
      <c r="J1352" s="49"/>
      <c r="K1352" s="34"/>
      <c r="L1352" s="38"/>
      <c r="M1352" s="30"/>
      <c r="N1352" s="30"/>
      <c r="O1352" s="30"/>
      <c r="P1352" s="30"/>
      <c r="Q1352" s="30"/>
      <c r="R1352" s="30"/>
    </row>
    <row r="1353" spans="1:18" s="31" customFormat="1">
      <c r="A1353" s="47"/>
      <c r="B1353" s="64" t="str">
        <f>"Total item "&amp;A1342</f>
        <v>Total item 1.2</v>
      </c>
      <c r="C1353" s="65"/>
      <c r="D1353" s="50"/>
      <c r="E1353" s="50"/>
      <c r="F1353" s="50"/>
      <c r="G1353" s="50"/>
      <c r="H1353" s="245">
        <f>SUM(H1343:H1352)</f>
        <v>35.200000000000003</v>
      </c>
      <c r="I1353" s="37"/>
      <c r="J1353" s="49"/>
      <c r="K1353" s="34"/>
      <c r="L1353" s="38"/>
      <c r="M1353" s="30"/>
      <c r="N1353" s="30"/>
      <c r="O1353" s="30"/>
      <c r="P1353" s="30"/>
      <c r="Q1353" s="30"/>
      <c r="R1353" s="30"/>
    </row>
    <row r="1354" spans="1:18" s="31" customFormat="1">
      <c r="A1354" s="185"/>
      <c r="B1354" s="187"/>
      <c r="C1354" s="188"/>
      <c r="D1354" s="189"/>
      <c r="E1354" s="189"/>
      <c r="F1354" s="189"/>
      <c r="G1354" s="189"/>
      <c r="H1354" s="190"/>
      <c r="I1354" s="37"/>
      <c r="J1354" s="49"/>
      <c r="K1354" s="34"/>
      <c r="L1354" s="38"/>
      <c r="M1354" s="30"/>
      <c r="N1354" s="30"/>
      <c r="O1354" s="30"/>
      <c r="P1354" s="30"/>
      <c r="Q1354" s="30"/>
      <c r="R1354" s="30"/>
    </row>
    <row r="1355" spans="1:18" s="249" customFormat="1" ht="31.2">
      <c r="A1355" s="243" t="s">
        <v>17</v>
      </c>
      <c r="B1355" s="244" t="s">
        <v>927</v>
      </c>
      <c r="C1355" s="243" t="s">
        <v>18</v>
      </c>
      <c r="D1355" s="245"/>
      <c r="E1355" s="250"/>
      <c r="F1355" s="245"/>
      <c r="G1355" s="245"/>
      <c r="H1355" s="245"/>
      <c r="I1355" s="251"/>
      <c r="J1355" s="252"/>
      <c r="K1355" s="255"/>
      <c r="L1355" s="256"/>
      <c r="M1355" s="254"/>
      <c r="N1355" s="254"/>
      <c r="O1355" s="254"/>
      <c r="P1355" s="254"/>
      <c r="Q1355" s="254"/>
      <c r="R1355" s="254"/>
    </row>
    <row r="1356" spans="1:18" s="31" customFormat="1">
      <c r="A1356" s="71"/>
      <c r="B1356" s="202" t="s">
        <v>944</v>
      </c>
      <c r="C1356" s="65"/>
      <c r="D1356" s="50"/>
      <c r="E1356" s="50"/>
      <c r="F1356" s="50"/>
      <c r="G1356" s="50"/>
      <c r="H1356" s="50"/>
      <c r="I1356" s="37"/>
      <c r="J1356" s="49"/>
      <c r="K1356" s="34"/>
      <c r="L1356" s="38"/>
      <c r="M1356" s="30"/>
      <c r="N1356" s="30"/>
      <c r="O1356" s="30"/>
      <c r="P1356" s="30"/>
      <c r="Q1356" s="30"/>
      <c r="R1356" s="30"/>
    </row>
    <row r="1357" spans="1:18" s="31" customFormat="1">
      <c r="A1357" s="71"/>
      <c r="B1357" s="80" t="s">
        <v>917</v>
      </c>
      <c r="C1357" s="65"/>
      <c r="D1357" s="50"/>
      <c r="E1357" s="50"/>
      <c r="F1357" s="50"/>
      <c r="G1357" s="50"/>
      <c r="H1357" s="50"/>
      <c r="I1357" s="37"/>
      <c r="J1357" s="49"/>
      <c r="K1357" s="34"/>
      <c r="L1357" s="38"/>
      <c r="M1357" s="30"/>
      <c r="N1357" s="30"/>
      <c r="O1357" s="30"/>
      <c r="P1357" s="30"/>
      <c r="Q1357" s="30"/>
      <c r="R1357" s="30"/>
    </row>
    <row r="1358" spans="1:18" s="31" customFormat="1">
      <c r="A1358" s="71"/>
      <c r="B1358" s="80"/>
      <c r="C1358" s="65"/>
      <c r="D1358" s="50">
        <v>63</v>
      </c>
      <c r="E1358" s="50">
        <v>0.8</v>
      </c>
      <c r="F1358" s="50">
        <v>0.8</v>
      </c>
      <c r="G1358" s="50">
        <v>0.03</v>
      </c>
      <c r="H1358" s="50">
        <f>ROUND(PRODUCT(D1358:G1358),2)</f>
        <v>1.21</v>
      </c>
      <c r="I1358" s="37"/>
      <c r="J1358" s="49"/>
      <c r="K1358" s="34"/>
      <c r="L1358" s="38"/>
      <c r="M1358" s="30"/>
      <c r="N1358" s="30"/>
      <c r="O1358" s="30"/>
      <c r="P1358" s="30"/>
      <c r="Q1358" s="30"/>
      <c r="R1358" s="30"/>
    </row>
    <row r="1359" spans="1:18" s="31" customFormat="1">
      <c r="A1359" s="71"/>
      <c r="B1359" s="80" t="s">
        <v>922</v>
      </c>
      <c r="C1359" s="65"/>
      <c r="D1359" s="50"/>
      <c r="E1359" s="50"/>
      <c r="F1359" s="50"/>
      <c r="G1359" s="50"/>
      <c r="H1359" s="50"/>
      <c r="I1359" s="37"/>
      <c r="J1359" s="49"/>
      <c r="K1359" s="34"/>
      <c r="L1359" s="38"/>
      <c r="M1359" s="30"/>
      <c r="N1359" s="30"/>
      <c r="O1359" s="30"/>
      <c r="P1359" s="30"/>
      <c r="Q1359" s="30"/>
      <c r="R1359" s="30"/>
    </row>
    <row r="1360" spans="1:18" s="31" customFormat="1">
      <c r="A1360" s="71"/>
      <c r="B1360" s="202"/>
      <c r="C1360" s="65"/>
      <c r="D1360" s="50"/>
      <c r="E1360" s="50">
        <v>15.83</v>
      </c>
      <c r="F1360" s="50">
        <v>0.4</v>
      </c>
      <c r="G1360" s="50">
        <v>0.03</v>
      </c>
      <c r="H1360" s="50">
        <f t="shared" ref="H1360:H1366" si="4">ROUND(PRODUCT(D1360:G1360),2)</f>
        <v>0.19</v>
      </c>
      <c r="I1360" s="37"/>
      <c r="J1360" s="49"/>
      <c r="K1360" s="34"/>
      <c r="L1360" s="38"/>
      <c r="M1360" s="30"/>
      <c r="N1360" s="30"/>
      <c r="O1360" s="30"/>
      <c r="P1360" s="30"/>
      <c r="Q1360" s="30"/>
      <c r="R1360" s="30"/>
    </row>
    <row r="1361" spans="1:18" s="31" customFormat="1">
      <c r="A1361" s="71"/>
      <c r="B1361" s="80"/>
      <c r="C1361" s="65"/>
      <c r="D1361" s="50"/>
      <c r="E1361" s="50">
        <v>34.799999999999997</v>
      </c>
      <c r="F1361" s="50">
        <v>0.4</v>
      </c>
      <c r="G1361" s="50">
        <v>0.03</v>
      </c>
      <c r="H1361" s="50">
        <f t="shared" si="4"/>
        <v>0.42</v>
      </c>
      <c r="I1361" s="37"/>
      <c r="J1361" s="49"/>
      <c r="K1361" s="34"/>
      <c r="L1361" s="38"/>
      <c r="M1361" s="30"/>
      <c r="N1361" s="30"/>
      <c r="O1361" s="30"/>
      <c r="P1361" s="30"/>
      <c r="Q1361" s="30"/>
      <c r="R1361" s="30"/>
    </row>
    <row r="1362" spans="1:18" s="31" customFormat="1">
      <c r="A1362" s="71"/>
      <c r="B1362" s="80"/>
      <c r="C1362" s="65"/>
      <c r="D1362" s="50"/>
      <c r="E1362" s="50">
        <v>44.88</v>
      </c>
      <c r="F1362" s="50">
        <v>0.4</v>
      </c>
      <c r="G1362" s="50">
        <v>0.03</v>
      </c>
      <c r="H1362" s="50">
        <f t="shared" si="4"/>
        <v>0.54</v>
      </c>
      <c r="I1362" s="37"/>
      <c r="J1362" s="49"/>
      <c r="K1362" s="34"/>
      <c r="L1362" s="38"/>
      <c r="M1362" s="30"/>
      <c r="N1362" s="30"/>
      <c r="O1362" s="30"/>
      <c r="P1362" s="30"/>
      <c r="Q1362" s="30"/>
      <c r="R1362" s="30"/>
    </row>
    <row r="1363" spans="1:18" s="31" customFormat="1">
      <c r="A1363" s="71"/>
      <c r="B1363" s="80"/>
      <c r="C1363" s="65"/>
      <c r="D1363" s="50"/>
      <c r="E1363" s="50">
        <v>27.32</v>
      </c>
      <c r="F1363" s="50">
        <v>0.4</v>
      </c>
      <c r="G1363" s="50">
        <v>0.03</v>
      </c>
      <c r="H1363" s="50">
        <f t="shared" si="4"/>
        <v>0.33</v>
      </c>
      <c r="I1363" s="37"/>
      <c r="J1363" s="49"/>
      <c r="K1363" s="34"/>
      <c r="L1363" s="38"/>
      <c r="M1363" s="30"/>
      <c r="N1363" s="30"/>
      <c r="O1363" s="30"/>
      <c r="P1363" s="30"/>
      <c r="Q1363" s="30"/>
      <c r="R1363" s="30"/>
    </row>
    <row r="1364" spans="1:18" s="31" customFormat="1">
      <c r="A1364" s="71"/>
      <c r="B1364" s="202"/>
      <c r="C1364" s="65"/>
      <c r="D1364" s="50"/>
      <c r="E1364" s="50">
        <v>23.8</v>
      </c>
      <c r="F1364" s="50">
        <v>0.4</v>
      </c>
      <c r="G1364" s="50">
        <v>0.03</v>
      </c>
      <c r="H1364" s="50">
        <f t="shared" si="4"/>
        <v>0.28999999999999998</v>
      </c>
      <c r="I1364" s="37"/>
      <c r="J1364" s="49"/>
      <c r="K1364" s="34"/>
      <c r="L1364" s="38"/>
      <c r="M1364" s="30"/>
      <c r="N1364" s="30"/>
      <c r="O1364" s="30"/>
      <c r="P1364" s="30"/>
      <c r="Q1364" s="30"/>
      <c r="R1364" s="30"/>
    </row>
    <row r="1365" spans="1:18" s="31" customFormat="1">
      <c r="A1365" s="71"/>
      <c r="B1365" s="80"/>
      <c r="C1365" s="65"/>
      <c r="D1365" s="50"/>
      <c r="E1365" s="50">
        <v>33.32</v>
      </c>
      <c r="F1365" s="50">
        <v>0.4</v>
      </c>
      <c r="G1365" s="50">
        <v>0.03</v>
      </c>
      <c r="H1365" s="50">
        <f t="shared" si="4"/>
        <v>0.4</v>
      </c>
      <c r="I1365" s="37"/>
      <c r="J1365" s="49"/>
      <c r="K1365" s="34"/>
      <c r="L1365" s="38"/>
      <c r="M1365" s="30"/>
      <c r="N1365" s="30"/>
      <c r="O1365" s="30"/>
      <c r="P1365" s="30"/>
      <c r="Q1365" s="30"/>
      <c r="R1365" s="30"/>
    </row>
    <row r="1366" spans="1:18" s="31" customFormat="1">
      <c r="A1366" s="71"/>
      <c r="B1366" s="80"/>
      <c r="C1366" s="65"/>
      <c r="D1366" s="50">
        <v>-63</v>
      </c>
      <c r="E1366" s="50">
        <v>0.8</v>
      </c>
      <c r="F1366" s="50">
        <v>0.4</v>
      </c>
      <c r="G1366" s="50">
        <v>0.03</v>
      </c>
      <c r="H1366" s="50">
        <f t="shared" si="4"/>
        <v>-0.6</v>
      </c>
      <c r="I1366" s="37"/>
      <c r="J1366" s="49"/>
      <c r="K1366" s="34"/>
      <c r="L1366" s="38"/>
      <c r="M1366" s="30"/>
      <c r="N1366" s="30"/>
      <c r="O1366" s="30"/>
      <c r="P1366" s="30"/>
      <c r="Q1366" s="30"/>
      <c r="R1366" s="30"/>
    </row>
    <row r="1367" spans="1:18" s="31" customFormat="1">
      <c r="A1367" s="71"/>
      <c r="B1367" s="202" t="s">
        <v>964</v>
      </c>
      <c r="C1367" s="65"/>
      <c r="D1367" s="50"/>
      <c r="E1367" s="50"/>
      <c r="F1367" s="50"/>
      <c r="G1367" s="50"/>
      <c r="H1367" s="50"/>
      <c r="I1367" s="37"/>
      <c r="J1367" s="49"/>
      <c r="K1367" s="34"/>
      <c r="L1367" s="38"/>
      <c r="M1367" s="30"/>
      <c r="N1367" s="30"/>
      <c r="O1367" s="30"/>
      <c r="P1367" s="30"/>
      <c r="Q1367" s="30"/>
      <c r="R1367" s="30"/>
    </row>
    <row r="1368" spans="1:18" s="31" customFormat="1">
      <c r="A1368" s="71"/>
      <c r="B1368" s="80"/>
      <c r="C1368" s="65"/>
      <c r="D1368" s="50"/>
      <c r="E1368" s="50">
        <v>4</v>
      </c>
      <c r="F1368" s="50">
        <v>3</v>
      </c>
      <c r="G1368" s="50">
        <v>0.05</v>
      </c>
      <c r="H1368" s="50">
        <f>ROUND(PRODUCT(D1368:G1368),2)</f>
        <v>0.6</v>
      </c>
      <c r="I1368" s="37"/>
      <c r="J1368" s="49"/>
      <c r="K1368" s="34"/>
      <c r="L1368" s="38"/>
      <c r="M1368" s="30"/>
      <c r="N1368" s="30"/>
      <c r="O1368" s="30"/>
      <c r="P1368" s="30"/>
      <c r="Q1368" s="30"/>
      <c r="R1368" s="30"/>
    </row>
    <row r="1369" spans="1:18" s="31" customFormat="1">
      <c r="A1369" s="47"/>
      <c r="B1369" s="70"/>
      <c r="C1369" s="65"/>
      <c r="D1369" s="50"/>
      <c r="E1369" s="50"/>
      <c r="F1369" s="50"/>
      <c r="G1369" s="50"/>
      <c r="H1369" s="50"/>
      <c r="I1369" s="37"/>
      <c r="J1369" s="49"/>
      <c r="K1369" s="34"/>
      <c r="L1369" s="38"/>
      <c r="M1369" s="30"/>
      <c r="N1369" s="30"/>
      <c r="O1369" s="30"/>
      <c r="P1369" s="30"/>
      <c r="Q1369" s="30"/>
      <c r="R1369" s="30"/>
    </row>
    <row r="1370" spans="1:18" s="31" customFormat="1">
      <c r="A1370" s="47"/>
      <c r="B1370" s="64" t="str">
        <f>"Total item "&amp;A1355</f>
        <v>Total item 1.3</v>
      </c>
      <c r="C1370" s="65"/>
      <c r="D1370" s="50"/>
      <c r="E1370" s="50"/>
      <c r="F1370" s="50"/>
      <c r="G1370" s="50"/>
      <c r="H1370" s="245">
        <f>SUM(H1356:H1369)</f>
        <v>3.38</v>
      </c>
      <c r="I1370" s="37"/>
      <c r="J1370" s="49"/>
      <c r="K1370" s="34"/>
      <c r="L1370" s="38"/>
      <c r="M1370" s="30"/>
      <c r="N1370" s="30"/>
      <c r="O1370" s="30"/>
      <c r="P1370" s="30"/>
      <c r="Q1370" s="30"/>
      <c r="R1370" s="30"/>
    </row>
    <row r="1371" spans="1:18" s="31" customFormat="1">
      <c r="A1371" s="185"/>
      <c r="B1371" s="187"/>
      <c r="C1371" s="188"/>
      <c r="D1371" s="189"/>
      <c r="E1371" s="189"/>
      <c r="F1371" s="189"/>
      <c r="G1371" s="189"/>
      <c r="H1371" s="190"/>
      <c r="I1371" s="37"/>
      <c r="J1371" s="49"/>
      <c r="K1371" s="34"/>
      <c r="L1371" s="38"/>
      <c r="M1371" s="30"/>
      <c r="N1371" s="30"/>
      <c r="O1371" s="30"/>
      <c r="P1371" s="30"/>
      <c r="Q1371" s="30"/>
      <c r="R1371" s="30"/>
    </row>
    <row r="1372" spans="1:18" s="249" customFormat="1" ht="31.2">
      <c r="A1372" s="243" t="s">
        <v>19</v>
      </c>
      <c r="B1372" s="244" t="s">
        <v>1051</v>
      </c>
      <c r="C1372" s="243" t="s">
        <v>14</v>
      </c>
      <c r="D1372" s="245"/>
      <c r="E1372" s="250"/>
      <c r="F1372" s="245"/>
      <c r="G1372" s="245"/>
      <c r="H1372" s="245"/>
      <c r="I1372" s="251"/>
      <c r="J1372" s="252"/>
      <c r="K1372" s="255"/>
      <c r="L1372" s="256"/>
      <c r="M1372" s="254"/>
      <c r="N1372" s="254"/>
      <c r="O1372" s="254"/>
      <c r="P1372" s="254"/>
      <c r="Q1372" s="254"/>
      <c r="R1372" s="254"/>
    </row>
    <row r="1373" spans="1:18" s="31" customFormat="1">
      <c r="A1373" s="71"/>
      <c r="B1373" s="202" t="s">
        <v>944</v>
      </c>
      <c r="C1373" s="65"/>
      <c r="D1373" s="50"/>
      <c r="E1373" s="50"/>
      <c r="F1373" s="50"/>
      <c r="G1373" s="50"/>
      <c r="H1373" s="50"/>
      <c r="I1373" s="37"/>
      <c r="J1373" s="49"/>
      <c r="K1373" s="34"/>
      <c r="L1373" s="38"/>
      <c r="M1373" s="30"/>
      <c r="N1373" s="30"/>
      <c r="O1373" s="30"/>
      <c r="P1373" s="30"/>
      <c r="Q1373" s="30"/>
      <c r="R1373" s="30"/>
    </row>
    <row r="1374" spans="1:18" s="31" customFormat="1">
      <c r="A1374" s="71"/>
      <c r="B1374" s="80" t="s">
        <v>922</v>
      </c>
      <c r="C1374" s="65"/>
      <c r="D1374" s="50"/>
      <c r="E1374" s="50"/>
      <c r="F1374" s="50"/>
      <c r="G1374" s="50"/>
      <c r="H1374" s="50"/>
      <c r="I1374" s="37"/>
      <c r="J1374" s="49"/>
      <c r="K1374" s="34"/>
      <c r="L1374" s="38"/>
      <c r="M1374" s="30"/>
      <c r="N1374" s="30"/>
      <c r="O1374" s="30"/>
      <c r="P1374" s="30"/>
      <c r="Q1374" s="30"/>
      <c r="R1374" s="30"/>
    </row>
    <row r="1375" spans="1:18" s="31" customFormat="1">
      <c r="A1375" s="71"/>
      <c r="B1375" s="202"/>
      <c r="C1375" s="65"/>
      <c r="D1375" s="50"/>
      <c r="E1375" s="50">
        <v>15.83</v>
      </c>
      <c r="F1375" s="50"/>
      <c r="G1375" s="50">
        <v>0.4</v>
      </c>
      <c r="H1375" s="50">
        <f t="shared" ref="H1375:H1380" si="5">ROUND(PRODUCT(D1375:G1375),2)</f>
        <v>6.33</v>
      </c>
      <c r="I1375" s="37"/>
      <c r="J1375" s="49"/>
      <c r="K1375" s="34"/>
      <c r="L1375" s="38"/>
      <c r="M1375" s="30"/>
      <c r="N1375" s="30"/>
      <c r="O1375" s="30"/>
      <c r="P1375" s="30"/>
      <c r="Q1375" s="30"/>
      <c r="R1375" s="30"/>
    </row>
    <row r="1376" spans="1:18" s="31" customFormat="1">
      <c r="A1376" s="71"/>
      <c r="B1376" s="80"/>
      <c r="C1376" s="65"/>
      <c r="D1376" s="50"/>
      <c r="E1376" s="50">
        <v>34.799999999999997</v>
      </c>
      <c r="F1376" s="50"/>
      <c r="G1376" s="50">
        <v>0.4</v>
      </c>
      <c r="H1376" s="50">
        <f t="shared" si="5"/>
        <v>13.92</v>
      </c>
      <c r="I1376" s="37"/>
      <c r="J1376" s="49"/>
      <c r="K1376" s="34"/>
      <c r="L1376" s="38"/>
      <c r="M1376" s="30"/>
      <c r="N1376" s="30"/>
      <c r="O1376" s="30"/>
      <c r="P1376" s="30"/>
      <c r="Q1376" s="30"/>
      <c r="R1376" s="30"/>
    </row>
    <row r="1377" spans="1:18" s="31" customFormat="1">
      <c r="A1377" s="71"/>
      <c r="B1377" s="80"/>
      <c r="C1377" s="65"/>
      <c r="D1377" s="50"/>
      <c r="E1377" s="50">
        <v>44.88</v>
      </c>
      <c r="F1377" s="50"/>
      <c r="G1377" s="50">
        <v>0.4</v>
      </c>
      <c r="H1377" s="50">
        <f t="shared" si="5"/>
        <v>17.95</v>
      </c>
      <c r="I1377" s="37"/>
      <c r="J1377" s="49"/>
      <c r="K1377" s="34"/>
      <c r="L1377" s="38"/>
      <c r="M1377" s="30"/>
      <c r="N1377" s="30"/>
      <c r="O1377" s="30"/>
      <c r="P1377" s="30"/>
      <c r="Q1377" s="30"/>
      <c r="R1377" s="30"/>
    </row>
    <row r="1378" spans="1:18" s="31" customFormat="1">
      <c r="A1378" s="71"/>
      <c r="B1378" s="80"/>
      <c r="C1378" s="65"/>
      <c r="D1378" s="50"/>
      <c r="E1378" s="50">
        <v>27.32</v>
      </c>
      <c r="F1378" s="50"/>
      <c r="G1378" s="50">
        <v>0.4</v>
      </c>
      <c r="H1378" s="50">
        <f t="shared" si="5"/>
        <v>10.93</v>
      </c>
      <c r="I1378" s="37"/>
      <c r="J1378" s="49"/>
      <c r="K1378" s="34"/>
      <c r="L1378" s="38"/>
      <c r="M1378" s="30"/>
      <c r="N1378" s="30"/>
      <c r="O1378" s="30"/>
      <c r="P1378" s="30"/>
      <c r="Q1378" s="30"/>
      <c r="R1378" s="30"/>
    </row>
    <row r="1379" spans="1:18" s="31" customFormat="1">
      <c r="A1379" s="71"/>
      <c r="B1379" s="202"/>
      <c r="C1379" s="65"/>
      <c r="D1379" s="50"/>
      <c r="E1379" s="50">
        <v>23.8</v>
      </c>
      <c r="F1379" s="50"/>
      <c r="G1379" s="50">
        <v>0.6</v>
      </c>
      <c r="H1379" s="50">
        <f t="shared" si="5"/>
        <v>14.28</v>
      </c>
      <c r="I1379" s="37"/>
      <c r="J1379" s="49"/>
      <c r="K1379" s="34"/>
      <c r="L1379" s="38"/>
      <c r="M1379" s="30"/>
      <c r="N1379" s="30"/>
      <c r="O1379" s="30"/>
      <c r="P1379" s="30"/>
      <c r="Q1379" s="30"/>
      <c r="R1379" s="30"/>
    </row>
    <row r="1380" spans="1:18" s="31" customFormat="1">
      <c r="A1380" s="71"/>
      <c r="B1380" s="80"/>
      <c r="C1380" s="65"/>
      <c r="D1380" s="50"/>
      <c r="E1380" s="50">
        <v>33.32</v>
      </c>
      <c r="F1380" s="50"/>
      <c r="G1380" s="50">
        <v>0.8</v>
      </c>
      <c r="H1380" s="50">
        <f t="shared" si="5"/>
        <v>26.66</v>
      </c>
      <c r="I1380" s="37"/>
      <c r="J1380" s="49"/>
      <c r="K1380" s="34"/>
      <c r="L1380" s="38"/>
      <c r="M1380" s="30"/>
      <c r="N1380" s="30"/>
      <c r="O1380" s="30"/>
      <c r="P1380" s="30"/>
      <c r="Q1380" s="30"/>
      <c r="R1380" s="30"/>
    </row>
    <row r="1381" spans="1:18" s="31" customFormat="1">
      <c r="A1381" s="71"/>
      <c r="B1381" s="202" t="s">
        <v>964</v>
      </c>
      <c r="C1381" s="65"/>
      <c r="D1381" s="50"/>
      <c r="E1381" s="50"/>
      <c r="F1381" s="50"/>
      <c r="G1381" s="50"/>
      <c r="H1381" s="50"/>
      <c r="I1381" s="37"/>
      <c r="J1381" s="49"/>
      <c r="K1381" s="34"/>
      <c r="L1381" s="38"/>
      <c r="M1381" s="30"/>
      <c r="N1381" s="30"/>
      <c r="O1381" s="30"/>
      <c r="P1381" s="30"/>
      <c r="Q1381" s="30"/>
      <c r="R1381" s="30"/>
    </row>
    <row r="1382" spans="1:18" s="31" customFormat="1">
      <c r="A1382" s="71"/>
      <c r="B1382" s="80"/>
      <c r="C1382" s="65"/>
      <c r="D1382" s="50">
        <v>2</v>
      </c>
      <c r="E1382" s="50">
        <v>3.6</v>
      </c>
      <c r="F1382" s="50"/>
      <c r="G1382" s="50">
        <v>2</v>
      </c>
      <c r="H1382" s="50">
        <f>ROUND(PRODUCT(D1382:G1382),2)</f>
        <v>14.4</v>
      </c>
      <c r="I1382" s="37"/>
      <c r="J1382" s="49"/>
      <c r="K1382" s="34"/>
      <c r="L1382" s="38"/>
      <c r="M1382" s="30"/>
      <c r="N1382" s="30"/>
      <c r="O1382" s="30"/>
      <c r="P1382" s="30"/>
      <c r="Q1382" s="30"/>
      <c r="R1382" s="30"/>
    </row>
    <row r="1383" spans="1:18" s="31" customFormat="1">
      <c r="A1383" s="71"/>
      <c r="B1383" s="80"/>
      <c r="C1383" s="65"/>
      <c r="D1383" s="50">
        <v>2</v>
      </c>
      <c r="E1383" s="50">
        <v>2.6</v>
      </c>
      <c r="F1383" s="50"/>
      <c r="G1383" s="50">
        <v>2</v>
      </c>
      <c r="H1383" s="50">
        <f>ROUND(PRODUCT(D1383:G1383),2)</f>
        <v>10.4</v>
      </c>
      <c r="I1383" s="37"/>
      <c r="J1383" s="49"/>
      <c r="K1383" s="34"/>
      <c r="L1383" s="38"/>
      <c r="M1383" s="30"/>
      <c r="N1383" s="30"/>
      <c r="O1383" s="30"/>
      <c r="P1383" s="30"/>
      <c r="Q1383" s="30"/>
      <c r="R1383" s="30"/>
    </row>
    <row r="1384" spans="1:18" s="31" customFormat="1">
      <c r="A1384" s="47"/>
      <c r="B1384" s="70"/>
      <c r="C1384" s="65"/>
      <c r="D1384" s="50"/>
      <c r="E1384" s="50"/>
      <c r="F1384" s="50"/>
      <c r="G1384" s="50"/>
      <c r="H1384" s="50"/>
      <c r="I1384" s="37"/>
      <c r="J1384" s="49"/>
      <c r="K1384" s="34"/>
      <c r="L1384" s="38"/>
      <c r="M1384" s="30"/>
      <c r="N1384" s="30"/>
      <c r="O1384" s="30"/>
      <c r="P1384" s="30"/>
      <c r="Q1384" s="30"/>
      <c r="R1384" s="30"/>
    </row>
    <row r="1385" spans="1:18" s="31" customFormat="1">
      <c r="A1385" s="47"/>
      <c r="B1385" s="64" t="str">
        <f>"Total item "&amp;A1372</f>
        <v>Total item 1.4</v>
      </c>
      <c r="C1385" s="65"/>
      <c r="D1385" s="50"/>
      <c r="E1385" s="50"/>
      <c r="F1385" s="50"/>
      <c r="G1385" s="50"/>
      <c r="H1385" s="245">
        <f>SUM(H1373:H1384)</f>
        <v>114.87000000000002</v>
      </c>
      <c r="I1385" s="37"/>
      <c r="J1385" s="49"/>
      <c r="K1385" s="34"/>
      <c r="L1385" s="38"/>
      <c r="M1385" s="30"/>
      <c r="N1385" s="30"/>
      <c r="O1385" s="30"/>
      <c r="P1385" s="30"/>
      <c r="Q1385" s="30"/>
      <c r="R1385" s="30"/>
    </row>
    <row r="1386" spans="1:18" s="31" customFormat="1">
      <c r="A1386" s="185"/>
      <c r="B1386" s="187"/>
      <c r="C1386" s="188"/>
      <c r="D1386" s="189"/>
      <c r="E1386" s="189"/>
      <c r="F1386" s="189"/>
      <c r="G1386" s="189"/>
      <c r="H1386" s="190"/>
      <c r="I1386" s="37"/>
      <c r="J1386" s="49"/>
      <c r="K1386" s="34"/>
      <c r="L1386" s="38"/>
      <c r="M1386" s="30"/>
      <c r="N1386" s="30"/>
      <c r="O1386" s="30"/>
      <c r="P1386" s="30"/>
      <c r="Q1386" s="30"/>
      <c r="R1386" s="30"/>
    </row>
    <row r="1387" spans="1:18" s="249" customFormat="1" ht="46.8">
      <c r="A1387" s="243" t="s">
        <v>20</v>
      </c>
      <c r="B1387" s="244" t="s">
        <v>928</v>
      </c>
      <c r="C1387" s="243" t="s">
        <v>18</v>
      </c>
      <c r="D1387" s="245"/>
      <c r="E1387" s="250"/>
      <c r="F1387" s="245"/>
      <c r="G1387" s="245"/>
      <c r="H1387" s="245"/>
      <c r="I1387" s="251"/>
      <c r="J1387" s="252"/>
      <c r="K1387" s="255"/>
      <c r="L1387" s="256"/>
      <c r="M1387" s="254"/>
      <c r="N1387" s="254"/>
      <c r="O1387" s="254"/>
      <c r="P1387" s="254"/>
      <c r="Q1387" s="254"/>
      <c r="R1387" s="254"/>
    </row>
    <row r="1388" spans="1:18" s="31" customFormat="1">
      <c r="A1388" s="71"/>
      <c r="B1388" s="202" t="s">
        <v>1019</v>
      </c>
      <c r="C1388" s="65"/>
      <c r="D1388" s="50"/>
      <c r="E1388" s="50"/>
      <c r="F1388" s="50"/>
      <c r="G1388" s="50"/>
      <c r="H1388" s="50"/>
      <c r="I1388" s="37"/>
      <c r="J1388" s="49"/>
      <c r="K1388" s="34"/>
      <c r="L1388" s="38"/>
      <c r="M1388" s="30"/>
      <c r="N1388" s="30"/>
      <c r="O1388" s="30"/>
      <c r="P1388" s="30"/>
      <c r="Q1388" s="30"/>
      <c r="R1388" s="30"/>
    </row>
    <row r="1389" spans="1:18" s="31" customFormat="1">
      <c r="A1389" s="71"/>
      <c r="B1389" s="202" t="s">
        <v>949</v>
      </c>
      <c r="C1389" s="65"/>
      <c r="D1389" s="50"/>
      <c r="E1389" s="50"/>
      <c r="F1389" s="50"/>
      <c r="G1389" s="50"/>
      <c r="H1389" s="50"/>
      <c r="I1389" s="37"/>
      <c r="J1389" s="49"/>
      <c r="K1389" s="34"/>
      <c r="L1389" s="38"/>
      <c r="M1389" s="30"/>
      <c r="N1389" s="30"/>
      <c r="O1389" s="30"/>
      <c r="P1389" s="30"/>
      <c r="Q1389" s="30"/>
      <c r="R1389" s="30"/>
    </row>
    <row r="1390" spans="1:18" s="31" customFormat="1">
      <c r="A1390" s="71"/>
      <c r="B1390" s="80" t="s">
        <v>945</v>
      </c>
      <c r="C1390" s="65"/>
      <c r="D1390" s="50"/>
      <c r="E1390" s="50">
        <v>26.73</v>
      </c>
      <c r="F1390" s="50">
        <v>1</v>
      </c>
      <c r="G1390" s="50">
        <v>0.8</v>
      </c>
      <c r="H1390" s="50">
        <f>ROUND(PRODUCT(D1390:G1390),2)</f>
        <v>21.38</v>
      </c>
      <c r="I1390" s="37"/>
      <c r="J1390" s="49"/>
      <c r="K1390" s="34"/>
      <c r="L1390" s="38"/>
      <c r="M1390" s="30"/>
      <c r="N1390" s="30"/>
      <c r="O1390" s="30"/>
      <c r="P1390" s="30"/>
      <c r="Q1390" s="30"/>
      <c r="R1390" s="30"/>
    </row>
    <row r="1391" spans="1:18" s="31" customFormat="1">
      <c r="A1391" s="71"/>
      <c r="B1391" s="80" t="s">
        <v>946</v>
      </c>
      <c r="C1391" s="65"/>
      <c r="D1391" s="50"/>
      <c r="E1391" s="50">
        <v>9.1199999999999992</v>
      </c>
      <c r="F1391" s="50">
        <v>1</v>
      </c>
      <c r="G1391" s="50">
        <v>0.8</v>
      </c>
      <c r="H1391" s="50">
        <f>ROUND(PRODUCT(D1391:G1391),2)</f>
        <v>7.3</v>
      </c>
      <c r="I1391" s="37"/>
      <c r="J1391" s="49"/>
      <c r="K1391" s="34"/>
      <c r="L1391" s="38"/>
      <c r="M1391" s="30"/>
      <c r="N1391" s="30"/>
      <c r="O1391" s="30"/>
      <c r="P1391" s="30"/>
      <c r="Q1391" s="30"/>
      <c r="R1391" s="30"/>
    </row>
    <row r="1392" spans="1:18" s="31" customFormat="1">
      <c r="A1392" s="71"/>
      <c r="B1392" s="80" t="s">
        <v>947</v>
      </c>
      <c r="C1392" s="65"/>
      <c r="D1392" s="50"/>
      <c r="E1392" s="50">
        <v>5.19</v>
      </c>
      <c r="F1392" s="50">
        <v>1</v>
      </c>
      <c r="G1392" s="50">
        <v>0.8</v>
      </c>
      <c r="H1392" s="50">
        <f>ROUND(PRODUCT(D1392:G1392),2)</f>
        <v>4.1500000000000004</v>
      </c>
      <c r="I1392" s="37"/>
      <c r="J1392" s="49"/>
      <c r="K1392" s="34"/>
      <c r="L1392" s="38"/>
      <c r="M1392" s="30"/>
      <c r="N1392" s="30"/>
      <c r="O1392" s="30"/>
      <c r="P1392" s="30"/>
      <c r="Q1392" s="30"/>
      <c r="R1392" s="30"/>
    </row>
    <row r="1393" spans="1:18" s="31" customFormat="1">
      <c r="A1393" s="71"/>
      <c r="B1393" s="80" t="s">
        <v>956</v>
      </c>
      <c r="C1393" s="65"/>
      <c r="D1393" s="50"/>
      <c r="E1393" s="50">
        <v>4.8499999999999996</v>
      </c>
      <c r="F1393" s="50">
        <f>(0.4+0.8)/2</f>
        <v>0.60000000000000009</v>
      </c>
      <c r="G1393" s="50">
        <f>(0.4+0.8)/2</f>
        <v>0.60000000000000009</v>
      </c>
      <c r="H1393" s="50">
        <f>ROUND(PRODUCT(D1393:G1393),2)</f>
        <v>1.75</v>
      </c>
      <c r="I1393" s="37"/>
      <c r="J1393" s="49"/>
      <c r="K1393" s="34"/>
      <c r="L1393" s="38"/>
      <c r="M1393" s="30"/>
      <c r="N1393" s="30"/>
      <c r="O1393" s="30"/>
      <c r="P1393" s="30"/>
      <c r="Q1393" s="30"/>
      <c r="R1393" s="30"/>
    </row>
    <row r="1394" spans="1:18" s="31" customFormat="1">
      <c r="A1394" s="71"/>
      <c r="B1394" s="80" t="s">
        <v>957</v>
      </c>
      <c r="C1394" s="65"/>
      <c r="D1394" s="50"/>
      <c r="E1394" s="50">
        <v>8.6199999999999992</v>
      </c>
      <c r="F1394" s="50">
        <v>0.4</v>
      </c>
      <c r="G1394" s="50">
        <f>(0+0.4)/2</f>
        <v>0.2</v>
      </c>
      <c r="H1394" s="50">
        <f>ROUND(PRODUCT(D1394:G1394),2)</f>
        <v>0.69</v>
      </c>
      <c r="I1394" s="37"/>
      <c r="J1394" s="49"/>
      <c r="K1394" s="34"/>
      <c r="L1394" s="38"/>
      <c r="M1394" s="30"/>
      <c r="N1394" s="30"/>
      <c r="O1394" s="30"/>
      <c r="P1394" s="30"/>
      <c r="Q1394" s="30"/>
      <c r="R1394" s="30"/>
    </row>
    <row r="1395" spans="1:18" s="31" customFormat="1">
      <c r="A1395" s="71"/>
      <c r="B1395" s="202" t="s">
        <v>950</v>
      </c>
      <c r="C1395" s="65"/>
      <c r="D1395" s="50"/>
      <c r="E1395" s="50"/>
      <c r="F1395" s="50"/>
      <c r="G1395" s="50"/>
      <c r="H1395" s="50"/>
      <c r="I1395" s="37"/>
      <c r="J1395" s="49"/>
      <c r="K1395" s="34"/>
      <c r="L1395" s="38"/>
      <c r="M1395" s="30"/>
      <c r="N1395" s="30"/>
      <c r="O1395" s="30"/>
      <c r="P1395" s="30"/>
      <c r="Q1395" s="30"/>
      <c r="R1395" s="30"/>
    </row>
    <row r="1396" spans="1:18" s="31" customFormat="1">
      <c r="A1396" s="71"/>
      <c r="B1396" s="80" t="s">
        <v>945</v>
      </c>
      <c r="C1396" s="65"/>
      <c r="D1396" s="50"/>
      <c r="E1396" s="50">
        <v>26.73</v>
      </c>
      <c r="F1396" s="50">
        <f>(1+0.4)/2</f>
        <v>0.7</v>
      </c>
      <c r="G1396" s="50">
        <v>1.8</v>
      </c>
      <c r="H1396" s="50">
        <f>ROUND(PRODUCT(D1396:G1396),2)</f>
        <v>33.68</v>
      </c>
      <c r="I1396" s="37"/>
      <c r="J1396" s="49"/>
      <c r="K1396" s="34"/>
      <c r="L1396" s="38"/>
      <c r="M1396" s="30"/>
      <c r="N1396" s="30"/>
      <c r="O1396" s="30"/>
      <c r="P1396" s="30"/>
      <c r="Q1396" s="30"/>
      <c r="R1396" s="30"/>
    </row>
    <row r="1397" spans="1:18" s="31" customFormat="1">
      <c r="A1397" s="71"/>
      <c r="B1397" s="80" t="s">
        <v>946</v>
      </c>
      <c r="C1397" s="65"/>
      <c r="D1397" s="50"/>
      <c r="E1397" s="50">
        <v>9.1199999999999992</v>
      </c>
      <c r="F1397" s="50">
        <f>(1+0.4)/2</f>
        <v>0.7</v>
      </c>
      <c r="G1397" s="50">
        <v>1.8</v>
      </c>
      <c r="H1397" s="50">
        <f>ROUND(PRODUCT(D1397:G1397),2)</f>
        <v>11.49</v>
      </c>
      <c r="I1397" s="37"/>
      <c r="J1397" s="49"/>
      <c r="K1397" s="34"/>
      <c r="L1397" s="38"/>
      <c r="M1397" s="30"/>
      <c r="N1397" s="30"/>
      <c r="O1397" s="30"/>
      <c r="P1397" s="30"/>
      <c r="Q1397" s="30"/>
      <c r="R1397" s="30"/>
    </row>
    <row r="1398" spans="1:18" s="31" customFormat="1">
      <c r="A1398" s="71"/>
      <c r="B1398" s="80" t="s">
        <v>947</v>
      </c>
      <c r="C1398" s="65"/>
      <c r="D1398" s="50"/>
      <c r="E1398" s="50">
        <v>5.19</v>
      </c>
      <c r="F1398" s="50">
        <f>(1+0.4)/2</f>
        <v>0.7</v>
      </c>
      <c r="G1398" s="50">
        <v>1.8</v>
      </c>
      <c r="H1398" s="50">
        <f>ROUND(PRODUCT(D1398:G1398),2)</f>
        <v>6.54</v>
      </c>
      <c r="I1398" s="37"/>
      <c r="J1398" s="49"/>
      <c r="K1398" s="34"/>
      <c r="L1398" s="38"/>
      <c r="M1398" s="30"/>
      <c r="N1398" s="30"/>
      <c r="O1398" s="30"/>
      <c r="P1398" s="30"/>
      <c r="Q1398" s="30"/>
      <c r="R1398" s="30"/>
    </row>
    <row r="1399" spans="1:18" s="31" customFormat="1">
      <c r="A1399" s="71"/>
      <c r="B1399" s="80" t="s">
        <v>956</v>
      </c>
      <c r="C1399" s="65"/>
      <c r="D1399" s="50"/>
      <c r="E1399" s="50">
        <v>4.8499999999999996</v>
      </c>
      <c r="F1399" s="50">
        <f>(0.4+0.8)/2</f>
        <v>0.60000000000000009</v>
      </c>
      <c r="G1399" s="50">
        <f>(1.6+1)/2</f>
        <v>1.3</v>
      </c>
      <c r="H1399" s="50">
        <f>ROUND(PRODUCT(D1399:G1399),2)</f>
        <v>3.78</v>
      </c>
      <c r="I1399" s="37"/>
      <c r="J1399" s="49"/>
      <c r="K1399" s="34"/>
      <c r="L1399" s="38"/>
      <c r="M1399" s="30"/>
      <c r="N1399" s="30"/>
      <c r="O1399" s="30"/>
      <c r="P1399" s="30"/>
      <c r="Q1399" s="30"/>
      <c r="R1399" s="30"/>
    </row>
    <row r="1400" spans="1:18" s="31" customFormat="1">
      <c r="A1400" s="71"/>
      <c r="B1400" s="80" t="s">
        <v>957</v>
      </c>
      <c r="C1400" s="65"/>
      <c r="D1400" s="50"/>
      <c r="E1400" s="50">
        <v>8.6199999999999992</v>
      </c>
      <c r="F1400" s="50">
        <v>0.4</v>
      </c>
      <c r="G1400" s="50">
        <f>(1+0)/2</f>
        <v>0.5</v>
      </c>
      <c r="H1400" s="50">
        <f>ROUND(PRODUCT(D1400:G1400),2)</f>
        <v>1.72</v>
      </c>
      <c r="I1400" s="37"/>
      <c r="J1400" s="49"/>
      <c r="K1400" s="34"/>
      <c r="L1400" s="38"/>
      <c r="M1400" s="30"/>
      <c r="N1400" s="30"/>
      <c r="O1400" s="30"/>
      <c r="P1400" s="30"/>
      <c r="Q1400" s="30"/>
      <c r="R1400" s="30"/>
    </row>
    <row r="1401" spans="1:18" s="31" customFormat="1">
      <c r="A1401" s="47"/>
      <c r="B1401" s="70"/>
      <c r="C1401" s="65"/>
      <c r="D1401" s="50"/>
      <c r="E1401" s="50"/>
      <c r="F1401" s="50"/>
      <c r="G1401" s="50"/>
      <c r="H1401" s="50"/>
      <c r="I1401" s="37"/>
      <c r="J1401" s="49"/>
      <c r="K1401" s="34"/>
      <c r="L1401" s="38"/>
      <c r="M1401" s="30"/>
      <c r="N1401" s="30"/>
      <c r="O1401" s="30"/>
      <c r="P1401" s="30"/>
      <c r="Q1401" s="30"/>
      <c r="R1401" s="30"/>
    </row>
    <row r="1402" spans="1:18" s="31" customFormat="1">
      <c r="A1402" s="47"/>
      <c r="B1402" s="64" t="str">
        <f>"Total item "&amp;A1387</f>
        <v>Total item 1.5</v>
      </c>
      <c r="C1402" s="65"/>
      <c r="D1402" s="50"/>
      <c r="E1402" s="50"/>
      <c r="F1402" s="50"/>
      <c r="G1402" s="50"/>
      <c r="H1402" s="245">
        <f>SUM(H1388:H1401)</f>
        <v>92.47999999999999</v>
      </c>
      <c r="I1402" s="37"/>
      <c r="J1402" s="49"/>
      <c r="K1402" s="34"/>
      <c r="L1402" s="38"/>
      <c r="M1402" s="30"/>
      <c r="N1402" s="30"/>
      <c r="O1402" s="30"/>
      <c r="P1402" s="30"/>
      <c r="Q1402" s="30"/>
      <c r="R1402" s="30"/>
    </row>
    <row r="1403" spans="1:18" s="31" customFormat="1">
      <c r="A1403" s="185"/>
      <c r="B1403" s="187"/>
      <c r="C1403" s="188"/>
      <c r="D1403" s="189"/>
      <c r="E1403" s="189"/>
      <c r="F1403" s="189"/>
      <c r="G1403" s="189"/>
      <c r="H1403" s="190"/>
      <c r="I1403" s="37"/>
      <c r="J1403" s="49"/>
      <c r="K1403" s="34"/>
      <c r="L1403" s="38"/>
      <c r="M1403" s="30"/>
      <c r="N1403" s="30"/>
      <c r="O1403" s="30"/>
      <c r="P1403" s="30"/>
      <c r="Q1403" s="30"/>
      <c r="R1403" s="30"/>
    </row>
    <row r="1404" spans="1:18" s="249" customFormat="1">
      <c r="A1404" s="243" t="s">
        <v>21</v>
      </c>
      <c r="B1404" s="244" t="s">
        <v>1020</v>
      </c>
      <c r="C1404" s="243" t="s">
        <v>22</v>
      </c>
      <c r="D1404" s="245"/>
      <c r="E1404" s="250"/>
      <c r="F1404" s="245"/>
      <c r="G1404" s="245"/>
      <c r="H1404" s="245"/>
      <c r="I1404" s="251"/>
      <c r="J1404" s="252"/>
      <c r="K1404" s="255"/>
      <c r="L1404" s="256"/>
      <c r="M1404" s="254"/>
      <c r="N1404" s="254"/>
      <c r="O1404" s="254"/>
      <c r="P1404" s="254"/>
      <c r="Q1404" s="254"/>
      <c r="R1404" s="254"/>
    </row>
    <row r="1405" spans="1:18" s="31" customFormat="1">
      <c r="A1405" s="71"/>
      <c r="B1405" s="202" t="s">
        <v>1019</v>
      </c>
      <c r="C1405" s="65"/>
      <c r="D1405" s="50"/>
      <c r="E1405" s="50"/>
      <c r="F1405" s="50"/>
      <c r="G1405" s="50"/>
      <c r="H1405" s="50"/>
      <c r="I1405" s="37"/>
      <c r="J1405" s="49"/>
      <c r="K1405" s="34"/>
      <c r="L1405" s="38"/>
      <c r="M1405" s="30"/>
      <c r="N1405" s="30"/>
      <c r="O1405" s="30"/>
      <c r="P1405" s="30"/>
      <c r="Q1405" s="30"/>
      <c r="R1405" s="30"/>
    </row>
    <row r="1406" spans="1:18" s="31" customFormat="1">
      <c r="A1406" s="71"/>
      <c r="B1406" s="202" t="s">
        <v>950</v>
      </c>
      <c r="C1406" s="65"/>
      <c r="D1406" s="50"/>
      <c r="E1406" s="50"/>
      <c r="F1406" s="50"/>
      <c r="G1406" s="50"/>
      <c r="H1406" s="50"/>
      <c r="I1406" s="37"/>
      <c r="J1406" s="49"/>
      <c r="K1406" s="34"/>
      <c r="L1406" s="38"/>
      <c r="M1406" s="30"/>
      <c r="N1406" s="30"/>
      <c r="O1406" s="30"/>
      <c r="P1406" s="30"/>
      <c r="Q1406" s="30"/>
      <c r="R1406" s="30"/>
    </row>
    <row r="1407" spans="1:18" s="31" customFormat="1">
      <c r="A1407" s="71"/>
      <c r="B1407" s="80" t="s">
        <v>945</v>
      </c>
      <c r="C1407" s="65"/>
      <c r="D1407" s="50">
        <v>13</v>
      </c>
      <c r="E1407" s="50"/>
      <c r="F1407" s="50"/>
      <c r="G1407" s="50"/>
      <c r="H1407" s="50">
        <f>ROUND(PRODUCT(D1407:G1407),2)</f>
        <v>13</v>
      </c>
      <c r="I1407" s="37"/>
      <c r="J1407" s="49"/>
      <c r="K1407" s="34"/>
      <c r="L1407" s="38"/>
      <c r="M1407" s="30"/>
      <c r="N1407" s="30"/>
      <c r="O1407" s="30"/>
      <c r="P1407" s="30"/>
      <c r="Q1407" s="30"/>
      <c r="R1407" s="30"/>
    </row>
    <row r="1408" spans="1:18" s="31" customFormat="1">
      <c r="A1408" s="71"/>
      <c r="B1408" s="80" t="s">
        <v>946</v>
      </c>
      <c r="C1408" s="65"/>
      <c r="D1408" s="50">
        <v>3</v>
      </c>
      <c r="E1408" s="50"/>
      <c r="F1408" s="50"/>
      <c r="G1408" s="50"/>
      <c r="H1408" s="50">
        <f>ROUND(PRODUCT(D1408:G1408),2)</f>
        <v>3</v>
      </c>
      <c r="I1408" s="37"/>
      <c r="J1408" s="49"/>
      <c r="K1408" s="34"/>
      <c r="L1408" s="38"/>
      <c r="M1408" s="30"/>
      <c r="N1408" s="30"/>
      <c r="O1408" s="30"/>
      <c r="P1408" s="30"/>
      <c r="Q1408" s="30"/>
      <c r="R1408" s="30"/>
    </row>
    <row r="1409" spans="1:18" s="31" customFormat="1">
      <c r="A1409" s="71"/>
      <c r="B1409" s="80" t="s">
        <v>947</v>
      </c>
      <c r="C1409" s="65"/>
      <c r="D1409" s="50">
        <v>2</v>
      </c>
      <c r="E1409" s="50"/>
      <c r="F1409" s="50"/>
      <c r="G1409" s="50"/>
      <c r="H1409" s="50">
        <f>ROUND(PRODUCT(D1409:G1409),2)</f>
        <v>2</v>
      </c>
      <c r="I1409" s="37"/>
      <c r="J1409" s="49"/>
      <c r="K1409" s="34"/>
      <c r="L1409" s="38"/>
      <c r="M1409" s="30"/>
      <c r="N1409" s="30"/>
      <c r="O1409" s="30"/>
      <c r="P1409" s="30"/>
      <c r="Q1409" s="30"/>
      <c r="R1409" s="30"/>
    </row>
    <row r="1410" spans="1:18" s="31" customFormat="1">
      <c r="A1410" s="71"/>
      <c r="B1410" s="80" t="s">
        <v>956</v>
      </c>
      <c r="C1410" s="65"/>
      <c r="D1410" s="50">
        <v>2</v>
      </c>
      <c r="E1410" s="50"/>
      <c r="F1410" s="50"/>
      <c r="G1410" s="50"/>
      <c r="H1410" s="50">
        <f>ROUND(PRODUCT(D1410:G1410),2)</f>
        <v>2</v>
      </c>
      <c r="I1410" s="37"/>
      <c r="J1410" s="49"/>
      <c r="K1410" s="34"/>
      <c r="L1410" s="38"/>
      <c r="M1410" s="30"/>
      <c r="N1410" s="30"/>
      <c r="O1410" s="30"/>
      <c r="P1410" s="30"/>
      <c r="Q1410" s="30"/>
      <c r="R1410" s="30"/>
    </row>
    <row r="1411" spans="1:18" s="31" customFormat="1">
      <c r="A1411" s="71"/>
      <c r="B1411" s="80" t="s">
        <v>957</v>
      </c>
      <c r="C1411" s="65"/>
      <c r="D1411" s="50">
        <v>2</v>
      </c>
      <c r="E1411" s="50"/>
      <c r="F1411" s="50"/>
      <c r="G1411" s="50"/>
      <c r="H1411" s="50">
        <f>ROUND(PRODUCT(D1411:G1411),2)</f>
        <v>2</v>
      </c>
      <c r="I1411" s="37"/>
      <c r="J1411" s="49"/>
      <c r="K1411" s="34"/>
      <c r="L1411" s="38"/>
      <c r="M1411" s="30"/>
      <c r="N1411" s="30"/>
      <c r="O1411" s="30"/>
      <c r="P1411" s="30"/>
      <c r="Q1411" s="30"/>
      <c r="R1411" s="30"/>
    </row>
    <row r="1412" spans="1:18" s="31" customFormat="1">
      <c r="A1412" s="47"/>
      <c r="B1412" s="70"/>
      <c r="C1412" s="65"/>
      <c r="D1412" s="50"/>
      <c r="E1412" s="50"/>
      <c r="F1412" s="50"/>
      <c r="G1412" s="50"/>
      <c r="H1412" s="50"/>
      <c r="I1412" s="37"/>
      <c r="J1412" s="49"/>
      <c r="K1412" s="34"/>
      <c r="L1412" s="38"/>
      <c r="M1412" s="30"/>
      <c r="N1412" s="30"/>
      <c r="O1412" s="30"/>
      <c r="P1412" s="30"/>
      <c r="Q1412" s="30"/>
      <c r="R1412" s="30"/>
    </row>
    <row r="1413" spans="1:18" s="31" customFormat="1">
      <c r="A1413" s="47"/>
      <c r="B1413" s="64" t="str">
        <f>"Total item "&amp;A1404</f>
        <v>Total item 1.6</v>
      </c>
      <c r="C1413" s="65"/>
      <c r="D1413" s="50"/>
      <c r="E1413" s="50"/>
      <c r="F1413" s="50"/>
      <c r="G1413" s="50"/>
      <c r="H1413" s="245">
        <f>SUM(H1405:H1412)</f>
        <v>22</v>
      </c>
      <c r="I1413" s="37"/>
      <c r="J1413" s="49"/>
      <c r="K1413" s="34"/>
      <c r="L1413" s="38"/>
      <c r="M1413" s="30"/>
      <c r="N1413" s="30"/>
      <c r="O1413" s="30"/>
      <c r="P1413" s="30"/>
      <c r="Q1413" s="30"/>
      <c r="R1413" s="30"/>
    </row>
    <row r="1414" spans="1:18" s="31" customFormat="1">
      <c r="A1414" s="185"/>
      <c r="B1414" s="187"/>
      <c r="C1414" s="188"/>
      <c r="D1414" s="189"/>
      <c r="E1414" s="189"/>
      <c r="F1414" s="189"/>
      <c r="G1414" s="189"/>
      <c r="H1414" s="190"/>
      <c r="I1414" s="37"/>
      <c r="J1414" s="49"/>
      <c r="K1414" s="34"/>
      <c r="L1414" s="38"/>
      <c r="M1414" s="30"/>
      <c r="N1414" s="30"/>
      <c r="O1414" s="30"/>
      <c r="P1414" s="30"/>
      <c r="Q1414" s="30"/>
      <c r="R1414" s="30"/>
    </row>
    <row r="1415" spans="1:18" s="249" customFormat="1" ht="31.2">
      <c r="A1415" s="243" t="s">
        <v>211</v>
      </c>
      <c r="B1415" s="244" t="s">
        <v>929</v>
      </c>
      <c r="C1415" s="243" t="s">
        <v>18</v>
      </c>
      <c r="D1415" s="245"/>
      <c r="E1415" s="250"/>
      <c r="F1415" s="245"/>
      <c r="G1415" s="245"/>
      <c r="H1415" s="245"/>
      <c r="I1415" s="251"/>
      <c r="J1415" s="252"/>
      <c r="K1415" s="255"/>
      <c r="L1415" s="256"/>
      <c r="M1415" s="254"/>
      <c r="N1415" s="254"/>
      <c r="O1415" s="254"/>
      <c r="P1415" s="254"/>
      <c r="Q1415" s="254"/>
      <c r="R1415" s="254"/>
    </row>
    <row r="1416" spans="1:18" s="31" customFormat="1">
      <c r="A1416" s="71"/>
      <c r="B1416" s="202" t="s">
        <v>944</v>
      </c>
      <c r="C1416" s="65"/>
      <c r="D1416" s="50"/>
      <c r="E1416" s="50"/>
      <c r="F1416" s="50"/>
      <c r="G1416" s="50"/>
      <c r="H1416" s="50"/>
      <c r="I1416" s="37"/>
      <c r="J1416" s="49"/>
      <c r="K1416" s="34"/>
      <c r="L1416" s="38"/>
      <c r="M1416" s="30"/>
      <c r="N1416" s="30"/>
      <c r="O1416" s="30"/>
      <c r="P1416" s="30"/>
      <c r="Q1416" s="30"/>
      <c r="R1416" s="30"/>
    </row>
    <row r="1417" spans="1:18" s="31" customFormat="1">
      <c r="A1417" s="71"/>
      <c r="B1417" s="202" t="s">
        <v>917</v>
      </c>
      <c r="C1417" s="65"/>
      <c r="D1417" s="50">
        <v>63</v>
      </c>
      <c r="E1417" s="50">
        <v>0.6</v>
      </c>
      <c r="F1417" s="50">
        <v>0.6</v>
      </c>
      <c r="G1417" s="50">
        <v>0.15</v>
      </c>
      <c r="H1417" s="50">
        <f>ROUND(PRODUCT(D1417:G1417),2)</f>
        <v>3.4</v>
      </c>
      <c r="I1417" s="37"/>
      <c r="J1417" s="49"/>
      <c r="K1417" s="34"/>
      <c r="L1417" s="38"/>
      <c r="M1417" s="30"/>
      <c r="N1417" s="30"/>
      <c r="O1417" s="30"/>
      <c r="P1417" s="30"/>
      <c r="Q1417" s="30"/>
      <c r="R1417" s="30"/>
    </row>
    <row r="1418" spans="1:18" s="31" customFormat="1">
      <c r="A1418" s="71"/>
      <c r="B1418" s="80" t="s">
        <v>930</v>
      </c>
      <c r="C1418" s="65"/>
      <c r="D1418" s="50" t="s">
        <v>931</v>
      </c>
      <c r="E1418" s="50" t="s">
        <v>79</v>
      </c>
      <c r="F1418" s="50" t="s">
        <v>932</v>
      </c>
      <c r="G1418" s="50" t="s">
        <v>80</v>
      </c>
      <c r="H1418" s="50"/>
      <c r="I1418" s="37"/>
      <c r="J1418" s="49"/>
      <c r="K1418" s="34"/>
      <c r="L1418" s="38"/>
      <c r="M1418" s="30"/>
      <c r="N1418" s="30"/>
      <c r="O1418" s="30"/>
      <c r="P1418" s="30"/>
      <c r="Q1418" s="30"/>
      <c r="R1418" s="30"/>
    </row>
    <row r="1419" spans="1:18" s="31" customFormat="1">
      <c r="A1419" s="71"/>
      <c r="B1419" s="80"/>
      <c r="C1419" s="65"/>
      <c r="D1419" s="50">
        <v>0.6</v>
      </c>
      <c r="E1419" s="50">
        <v>0.6</v>
      </c>
      <c r="F1419" s="50">
        <v>0.2</v>
      </c>
      <c r="G1419" s="50">
        <v>0.15</v>
      </c>
      <c r="H1419" s="50"/>
      <c r="I1419" s="37"/>
      <c r="J1419" s="49"/>
      <c r="K1419" s="34"/>
      <c r="L1419" s="38"/>
      <c r="M1419" s="30"/>
      <c r="N1419" s="30"/>
      <c r="O1419" s="30"/>
      <c r="P1419" s="30"/>
      <c r="Q1419" s="30"/>
      <c r="R1419" s="30"/>
    </row>
    <row r="1420" spans="1:18" s="31" customFormat="1">
      <c r="A1420" s="71"/>
      <c r="B1420" s="202" t="s">
        <v>933</v>
      </c>
      <c r="C1420" s="65"/>
      <c r="D1420" s="50" t="s">
        <v>869</v>
      </c>
      <c r="E1420" s="50" t="s">
        <v>81</v>
      </c>
      <c r="F1420" s="50" t="s">
        <v>82</v>
      </c>
      <c r="G1420" s="50" t="s">
        <v>934</v>
      </c>
      <c r="H1420" s="50"/>
      <c r="I1420" s="37"/>
      <c r="J1420" s="49"/>
      <c r="K1420" s="34"/>
      <c r="L1420" s="38"/>
      <c r="M1420" s="30"/>
      <c r="N1420" s="30"/>
      <c r="O1420" s="30"/>
      <c r="P1420" s="30"/>
      <c r="Q1420" s="30"/>
      <c r="R1420" s="30"/>
    </row>
    <row r="1421" spans="1:18" s="31" customFormat="1">
      <c r="A1421" s="71"/>
      <c r="B1421" s="80" t="s">
        <v>935</v>
      </c>
      <c r="C1421" s="65"/>
      <c r="D1421" s="50">
        <f>D1417</f>
        <v>63</v>
      </c>
      <c r="E1421" s="50">
        <f>D1419*E1419</f>
        <v>0.36</v>
      </c>
      <c r="F1421" s="50">
        <f>F1419*G1419</f>
        <v>0.03</v>
      </c>
      <c r="G1421" s="50">
        <f>0.3-0.2</f>
        <v>9.9999999999999978E-2</v>
      </c>
      <c r="H1421" s="50">
        <f>ROUND((G1421/3)*(E1421+F1421+SQRT(E1421*F1421))*D1421,2)</f>
        <v>1.04</v>
      </c>
      <c r="I1421" s="37"/>
      <c r="J1421" s="49"/>
      <c r="K1421" s="34"/>
      <c r="L1421" s="38"/>
      <c r="M1421" s="30"/>
      <c r="N1421" s="30"/>
      <c r="O1421" s="30"/>
      <c r="P1421" s="30"/>
      <c r="Q1421" s="30"/>
      <c r="R1421" s="30"/>
    </row>
    <row r="1422" spans="1:18" s="31" customFormat="1">
      <c r="A1422" s="71"/>
      <c r="B1422" s="80"/>
      <c r="C1422" s="65"/>
      <c r="D1422" s="50"/>
      <c r="E1422" s="50"/>
      <c r="F1422" s="50"/>
      <c r="G1422" s="50"/>
      <c r="H1422" s="50"/>
      <c r="I1422" s="37"/>
      <c r="J1422" s="49"/>
      <c r="K1422" s="34"/>
      <c r="L1422" s="38"/>
      <c r="M1422" s="30"/>
      <c r="N1422" s="30"/>
      <c r="O1422" s="30"/>
      <c r="P1422" s="30"/>
      <c r="Q1422" s="30"/>
      <c r="R1422" s="30"/>
    </row>
    <row r="1423" spans="1:18" s="31" customFormat="1">
      <c r="A1423" s="71"/>
      <c r="B1423" s="202" t="s">
        <v>936</v>
      </c>
      <c r="C1423" s="65"/>
      <c r="D1423" s="50">
        <f>D1421</f>
        <v>63</v>
      </c>
      <c r="E1423" s="50">
        <v>0.2</v>
      </c>
      <c r="F1423" s="50">
        <v>0.15</v>
      </c>
      <c r="G1423" s="50">
        <v>0.55000000000000004</v>
      </c>
      <c r="H1423" s="50">
        <f>ROUND(PRODUCT(D1423:G1423),2)</f>
        <v>1.04</v>
      </c>
      <c r="I1423" s="37"/>
      <c r="J1423" s="49"/>
      <c r="K1423" s="34"/>
      <c r="L1423" s="38"/>
      <c r="M1423" s="30"/>
      <c r="N1423" s="30"/>
      <c r="O1423" s="30"/>
      <c r="P1423" s="30"/>
      <c r="Q1423" s="30"/>
      <c r="R1423" s="30"/>
    </row>
    <row r="1424" spans="1:18" s="31" customFormat="1">
      <c r="A1424" s="71"/>
      <c r="B1424" s="202"/>
      <c r="C1424" s="65"/>
      <c r="D1424" s="50"/>
      <c r="E1424" s="50"/>
      <c r="F1424" s="50"/>
      <c r="G1424" s="50"/>
      <c r="H1424" s="50"/>
      <c r="I1424" s="37"/>
      <c r="J1424" s="49"/>
      <c r="K1424" s="34"/>
      <c r="L1424" s="38"/>
      <c r="M1424" s="30"/>
      <c r="N1424" s="30"/>
      <c r="O1424" s="30"/>
      <c r="P1424" s="30"/>
      <c r="Q1424" s="30"/>
      <c r="R1424" s="30"/>
    </row>
    <row r="1425" spans="1:18" s="31" customFormat="1">
      <c r="A1425" s="71"/>
      <c r="B1425" s="202" t="s">
        <v>922</v>
      </c>
      <c r="C1425" s="65"/>
      <c r="D1425" s="50"/>
      <c r="E1425" s="50"/>
      <c r="F1425" s="50"/>
      <c r="G1425" s="50"/>
      <c r="H1425" s="50"/>
      <c r="I1425" s="37"/>
      <c r="J1425" s="49"/>
      <c r="K1425" s="34"/>
      <c r="L1425" s="38"/>
      <c r="M1425" s="30"/>
      <c r="N1425" s="30"/>
      <c r="O1425" s="30"/>
      <c r="P1425" s="30"/>
      <c r="Q1425" s="30"/>
      <c r="R1425" s="30"/>
    </row>
    <row r="1426" spans="1:18" s="31" customFormat="1">
      <c r="A1426" s="71"/>
      <c r="B1426" s="202"/>
      <c r="C1426" s="65"/>
      <c r="D1426" s="50"/>
      <c r="E1426" s="50">
        <v>15.83</v>
      </c>
      <c r="F1426" s="50">
        <v>0.2</v>
      </c>
      <c r="G1426" s="50">
        <v>0.15</v>
      </c>
      <c r="H1426" s="50">
        <f t="shared" ref="H1426:H1431" si="6">ROUND(PRODUCT(D1426:G1426),2)</f>
        <v>0.47</v>
      </c>
      <c r="I1426" s="37"/>
      <c r="J1426" s="49"/>
      <c r="K1426" s="34"/>
      <c r="L1426" s="38"/>
      <c r="M1426" s="30"/>
      <c r="N1426" s="30"/>
      <c r="O1426" s="30"/>
      <c r="P1426" s="30"/>
      <c r="Q1426" s="30"/>
      <c r="R1426" s="30"/>
    </row>
    <row r="1427" spans="1:18" s="31" customFormat="1">
      <c r="A1427" s="71"/>
      <c r="B1427" s="80"/>
      <c r="C1427" s="65"/>
      <c r="D1427" s="50"/>
      <c r="E1427" s="50">
        <v>34.799999999999997</v>
      </c>
      <c r="F1427" s="50">
        <v>0.2</v>
      </c>
      <c r="G1427" s="50">
        <v>0.15</v>
      </c>
      <c r="H1427" s="50">
        <f t="shared" si="6"/>
        <v>1.04</v>
      </c>
      <c r="I1427" s="37"/>
      <c r="J1427" s="49"/>
      <c r="K1427" s="34"/>
      <c r="L1427" s="38"/>
      <c r="M1427" s="30"/>
      <c r="N1427" s="30"/>
      <c r="O1427" s="30"/>
      <c r="P1427" s="30"/>
      <c r="Q1427" s="30"/>
      <c r="R1427" s="30"/>
    </row>
    <row r="1428" spans="1:18" s="31" customFormat="1">
      <c r="A1428" s="71"/>
      <c r="B1428" s="80"/>
      <c r="C1428" s="65"/>
      <c r="D1428" s="50"/>
      <c r="E1428" s="50">
        <v>44.88</v>
      </c>
      <c r="F1428" s="50">
        <v>0.2</v>
      </c>
      <c r="G1428" s="50">
        <v>0.15</v>
      </c>
      <c r="H1428" s="50">
        <f t="shared" si="6"/>
        <v>1.35</v>
      </c>
      <c r="I1428" s="37"/>
      <c r="J1428" s="49"/>
      <c r="K1428" s="34"/>
      <c r="L1428" s="38"/>
      <c r="M1428" s="30"/>
      <c r="N1428" s="30"/>
      <c r="O1428" s="30"/>
      <c r="P1428" s="30"/>
      <c r="Q1428" s="30"/>
      <c r="R1428" s="30"/>
    </row>
    <row r="1429" spans="1:18" s="31" customFormat="1">
      <c r="A1429" s="71"/>
      <c r="B1429" s="80"/>
      <c r="C1429" s="65"/>
      <c r="D1429" s="50"/>
      <c r="E1429" s="50">
        <v>27.32</v>
      </c>
      <c r="F1429" s="50">
        <v>0.2</v>
      </c>
      <c r="G1429" s="50">
        <v>0.15</v>
      </c>
      <c r="H1429" s="50">
        <f t="shared" si="6"/>
        <v>0.82</v>
      </c>
      <c r="I1429" s="37"/>
      <c r="J1429" s="49"/>
      <c r="K1429" s="34"/>
      <c r="L1429" s="38"/>
      <c r="M1429" s="30"/>
      <c r="N1429" s="30"/>
      <c r="O1429" s="30"/>
      <c r="P1429" s="30"/>
      <c r="Q1429" s="30"/>
      <c r="R1429" s="30"/>
    </row>
    <row r="1430" spans="1:18" s="31" customFormat="1">
      <c r="A1430" s="71"/>
      <c r="B1430" s="202"/>
      <c r="C1430" s="65"/>
      <c r="D1430" s="50"/>
      <c r="E1430" s="50">
        <v>23.8</v>
      </c>
      <c r="F1430" s="50">
        <v>0.2</v>
      </c>
      <c r="G1430" s="50">
        <v>0.15</v>
      </c>
      <c r="H1430" s="50">
        <f t="shared" si="6"/>
        <v>0.71</v>
      </c>
      <c r="I1430" s="37"/>
      <c r="J1430" s="49"/>
      <c r="K1430" s="34"/>
      <c r="L1430" s="38"/>
      <c r="M1430" s="30"/>
      <c r="N1430" s="30"/>
      <c r="O1430" s="30"/>
      <c r="P1430" s="30"/>
      <c r="Q1430" s="30"/>
      <c r="R1430" s="30"/>
    </row>
    <row r="1431" spans="1:18" s="31" customFormat="1">
      <c r="A1431" s="71"/>
      <c r="B1431" s="80"/>
      <c r="C1431" s="65"/>
      <c r="D1431" s="50"/>
      <c r="E1431" s="50">
        <v>33.32</v>
      </c>
      <c r="F1431" s="50">
        <v>0.2</v>
      </c>
      <c r="G1431" s="50">
        <v>0.15</v>
      </c>
      <c r="H1431" s="50">
        <f t="shared" si="6"/>
        <v>1</v>
      </c>
      <c r="I1431" s="37"/>
      <c r="J1431" s="49"/>
      <c r="K1431" s="34"/>
      <c r="L1431" s="38"/>
      <c r="M1431" s="30"/>
      <c r="N1431" s="30"/>
      <c r="O1431" s="30"/>
      <c r="P1431" s="30"/>
      <c r="Q1431" s="30"/>
      <c r="R1431" s="30"/>
    </row>
    <row r="1432" spans="1:18" s="31" customFormat="1">
      <c r="A1432" s="71"/>
      <c r="B1432" s="80"/>
      <c r="C1432" s="65"/>
      <c r="D1432" s="50"/>
      <c r="E1432" s="50"/>
      <c r="F1432" s="50"/>
      <c r="G1432" s="50"/>
      <c r="H1432" s="50"/>
      <c r="I1432" s="37"/>
      <c r="J1432" s="49"/>
      <c r="K1432" s="34"/>
      <c r="L1432" s="38"/>
      <c r="M1432" s="30"/>
      <c r="N1432" s="30"/>
      <c r="O1432" s="30"/>
      <c r="P1432" s="30"/>
      <c r="Q1432" s="30"/>
      <c r="R1432" s="30"/>
    </row>
    <row r="1433" spans="1:18" s="31" customFormat="1">
      <c r="A1433" s="71"/>
      <c r="B1433" s="202" t="s">
        <v>910</v>
      </c>
      <c r="C1433" s="65"/>
      <c r="D1433" s="50">
        <v>63</v>
      </c>
      <c r="E1433" s="50">
        <v>0.2</v>
      </c>
      <c r="F1433" s="50">
        <v>0.15</v>
      </c>
      <c r="G1433" s="50">
        <v>2.2000000000000002</v>
      </c>
      <c r="H1433" s="50">
        <f>ROUND(PRODUCT(D1433:G1433),2)</f>
        <v>4.16</v>
      </c>
      <c r="I1433" s="37"/>
      <c r="J1433" s="49"/>
      <c r="K1433" s="34"/>
      <c r="L1433" s="38"/>
      <c r="M1433" s="30"/>
      <c r="N1433" s="30"/>
      <c r="O1433" s="30"/>
      <c r="P1433" s="30"/>
      <c r="Q1433" s="30"/>
      <c r="R1433" s="30"/>
    </row>
    <row r="1434" spans="1:18" s="31" customFormat="1">
      <c r="A1434" s="71"/>
      <c r="B1434" s="202"/>
      <c r="C1434" s="65"/>
      <c r="D1434" s="50"/>
      <c r="E1434" s="50"/>
      <c r="F1434" s="50"/>
      <c r="G1434" s="50"/>
      <c r="H1434" s="50"/>
      <c r="I1434" s="37"/>
      <c r="J1434" s="49"/>
      <c r="K1434" s="34"/>
      <c r="L1434" s="38"/>
      <c r="M1434" s="30"/>
      <c r="N1434" s="30"/>
      <c r="O1434" s="30"/>
      <c r="P1434" s="30"/>
      <c r="Q1434" s="30"/>
      <c r="R1434" s="30"/>
    </row>
    <row r="1435" spans="1:18" s="31" customFormat="1">
      <c r="A1435" s="71"/>
      <c r="B1435" s="202" t="s">
        <v>909</v>
      </c>
      <c r="C1435" s="65"/>
      <c r="D1435" s="50"/>
      <c r="E1435" s="50"/>
      <c r="F1435" s="50"/>
      <c r="G1435" s="50"/>
      <c r="H1435" s="50"/>
      <c r="I1435" s="37"/>
      <c r="J1435" s="49"/>
      <c r="K1435" s="34"/>
      <c r="L1435" s="38"/>
      <c r="M1435" s="30"/>
      <c r="N1435" s="30"/>
      <c r="O1435" s="30"/>
      <c r="P1435" s="30"/>
      <c r="Q1435" s="30"/>
      <c r="R1435" s="30"/>
    </row>
    <row r="1436" spans="1:18" s="31" customFormat="1">
      <c r="A1436" s="71"/>
      <c r="B1436" s="202"/>
      <c r="C1436" s="65"/>
      <c r="D1436" s="50"/>
      <c r="E1436" s="50">
        <v>15.83</v>
      </c>
      <c r="F1436" s="50">
        <v>0.1</v>
      </c>
      <c r="G1436" s="50">
        <v>0.2</v>
      </c>
      <c r="H1436" s="50">
        <f t="shared" ref="H1436:H1441" si="7">ROUND(PRODUCT(D1436:G1436),2)</f>
        <v>0.32</v>
      </c>
      <c r="I1436" s="37"/>
      <c r="J1436" s="49"/>
      <c r="K1436" s="34"/>
      <c r="L1436" s="38"/>
      <c r="M1436" s="30"/>
      <c r="N1436" s="30"/>
      <c r="O1436" s="30"/>
      <c r="P1436" s="30"/>
      <c r="Q1436" s="30"/>
      <c r="R1436" s="30"/>
    </row>
    <row r="1437" spans="1:18" s="31" customFormat="1">
      <c r="A1437" s="71"/>
      <c r="B1437" s="80"/>
      <c r="C1437" s="65"/>
      <c r="D1437" s="50"/>
      <c r="E1437" s="50">
        <v>34.799999999999997</v>
      </c>
      <c r="F1437" s="50">
        <v>0.1</v>
      </c>
      <c r="G1437" s="50">
        <v>0.2</v>
      </c>
      <c r="H1437" s="50">
        <f t="shared" si="7"/>
        <v>0.7</v>
      </c>
      <c r="I1437" s="37"/>
      <c r="J1437" s="49"/>
      <c r="K1437" s="34"/>
      <c r="L1437" s="38"/>
      <c r="M1437" s="30"/>
      <c r="N1437" s="30"/>
      <c r="O1437" s="30"/>
      <c r="P1437" s="30"/>
      <c r="Q1437" s="30"/>
      <c r="R1437" s="30"/>
    </row>
    <row r="1438" spans="1:18" s="31" customFormat="1">
      <c r="A1438" s="71"/>
      <c r="B1438" s="80"/>
      <c r="C1438" s="65"/>
      <c r="D1438" s="50"/>
      <c r="E1438" s="50">
        <v>44.88</v>
      </c>
      <c r="F1438" s="50">
        <v>0.1</v>
      </c>
      <c r="G1438" s="50">
        <v>0.2</v>
      </c>
      <c r="H1438" s="50">
        <f t="shared" si="7"/>
        <v>0.9</v>
      </c>
      <c r="I1438" s="37"/>
      <c r="J1438" s="49"/>
      <c r="K1438" s="34"/>
      <c r="L1438" s="38"/>
      <c r="M1438" s="30"/>
      <c r="N1438" s="30"/>
      <c r="O1438" s="30"/>
      <c r="P1438" s="30"/>
      <c r="Q1438" s="30"/>
      <c r="R1438" s="30"/>
    </row>
    <row r="1439" spans="1:18" s="31" customFormat="1">
      <c r="A1439" s="71"/>
      <c r="B1439" s="80"/>
      <c r="C1439" s="65"/>
      <c r="D1439" s="50"/>
      <c r="E1439" s="50">
        <v>27.32</v>
      </c>
      <c r="F1439" s="50">
        <v>0.1</v>
      </c>
      <c r="G1439" s="50">
        <v>0.2</v>
      </c>
      <c r="H1439" s="50">
        <f t="shared" si="7"/>
        <v>0.55000000000000004</v>
      </c>
      <c r="I1439" s="37"/>
      <c r="J1439" s="49"/>
      <c r="K1439" s="34"/>
      <c r="L1439" s="38"/>
      <c r="M1439" s="30"/>
      <c r="N1439" s="30"/>
      <c r="O1439" s="30"/>
      <c r="P1439" s="30"/>
      <c r="Q1439" s="30"/>
      <c r="R1439" s="30"/>
    </row>
    <row r="1440" spans="1:18" s="31" customFormat="1">
      <c r="A1440" s="71"/>
      <c r="B1440" s="202"/>
      <c r="C1440" s="65"/>
      <c r="D1440" s="50"/>
      <c r="E1440" s="50">
        <v>23.8</v>
      </c>
      <c r="F1440" s="50">
        <v>0.1</v>
      </c>
      <c r="G1440" s="50">
        <v>0.2</v>
      </c>
      <c r="H1440" s="50">
        <f t="shared" si="7"/>
        <v>0.48</v>
      </c>
      <c r="I1440" s="37"/>
      <c r="J1440" s="49"/>
      <c r="K1440" s="34"/>
      <c r="L1440" s="38"/>
      <c r="M1440" s="30"/>
      <c r="N1440" s="30"/>
      <c r="O1440" s="30"/>
      <c r="P1440" s="30"/>
      <c r="Q1440" s="30"/>
      <c r="R1440" s="30"/>
    </row>
    <row r="1441" spans="1:18" s="31" customFormat="1">
      <c r="A1441" s="71"/>
      <c r="B1441" s="80"/>
      <c r="C1441" s="65"/>
      <c r="D1441" s="50"/>
      <c r="E1441" s="50">
        <v>33.32</v>
      </c>
      <c r="F1441" s="50">
        <v>0.1</v>
      </c>
      <c r="G1441" s="50">
        <v>0.2</v>
      </c>
      <c r="H1441" s="50">
        <f t="shared" si="7"/>
        <v>0.67</v>
      </c>
      <c r="I1441" s="37"/>
      <c r="J1441" s="49"/>
      <c r="K1441" s="34"/>
      <c r="L1441" s="38"/>
      <c r="M1441" s="30"/>
      <c r="N1441" s="30"/>
      <c r="O1441" s="30"/>
      <c r="P1441" s="30"/>
      <c r="Q1441" s="30"/>
      <c r="R1441" s="30"/>
    </row>
    <row r="1442" spans="1:18" s="31" customFormat="1">
      <c r="A1442" s="71"/>
      <c r="B1442" s="202" t="s">
        <v>964</v>
      </c>
      <c r="C1442" s="65"/>
      <c r="D1442" s="50"/>
      <c r="E1442" s="50"/>
      <c r="F1442" s="50"/>
      <c r="G1442" s="50"/>
      <c r="H1442" s="50"/>
      <c r="I1442" s="37"/>
      <c r="J1442" s="49"/>
      <c r="K1442" s="34"/>
      <c r="L1442" s="38"/>
      <c r="M1442" s="30"/>
      <c r="N1442" s="30"/>
      <c r="O1442" s="30"/>
      <c r="P1442" s="30"/>
      <c r="Q1442" s="30"/>
      <c r="R1442" s="30"/>
    </row>
    <row r="1443" spans="1:18" s="31" customFormat="1">
      <c r="A1443" s="71"/>
      <c r="B1443" s="80" t="s">
        <v>910</v>
      </c>
      <c r="C1443" s="65"/>
      <c r="D1443" s="50">
        <v>6</v>
      </c>
      <c r="E1443" s="50">
        <v>0.2</v>
      </c>
      <c r="F1443" s="50">
        <v>0.2</v>
      </c>
      <c r="G1443" s="50">
        <v>2</v>
      </c>
      <c r="H1443" s="50">
        <f t="shared" ref="H1443:H1449" si="8">ROUND(PRODUCT(D1443:G1443),2)</f>
        <v>0.48</v>
      </c>
      <c r="I1443" s="37"/>
      <c r="J1443" s="49"/>
      <c r="K1443" s="34"/>
      <c r="L1443" s="38"/>
      <c r="M1443" s="30"/>
      <c r="N1443" s="30"/>
      <c r="O1443" s="30"/>
      <c r="P1443" s="30"/>
      <c r="Q1443" s="30"/>
      <c r="R1443" s="30"/>
    </row>
    <row r="1444" spans="1:18" s="31" customFormat="1">
      <c r="A1444" s="71"/>
      <c r="B1444" s="80" t="s">
        <v>965</v>
      </c>
      <c r="C1444" s="65"/>
      <c r="D1444" s="50">
        <v>2</v>
      </c>
      <c r="E1444" s="50">
        <v>3.6</v>
      </c>
      <c r="F1444" s="50">
        <v>0.2</v>
      </c>
      <c r="G1444" s="50">
        <v>0.2</v>
      </c>
      <c r="H1444" s="50">
        <f t="shared" si="8"/>
        <v>0.28999999999999998</v>
      </c>
      <c r="I1444" s="37"/>
      <c r="J1444" s="49"/>
      <c r="K1444" s="34"/>
      <c r="L1444" s="38"/>
      <c r="M1444" s="30"/>
      <c r="N1444" s="30"/>
      <c r="O1444" s="30"/>
      <c r="P1444" s="30"/>
      <c r="Q1444" s="30"/>
      <c r="R1444" s="30"/>
    </row>
    <row r="1445" spans="1:18" s="31" customFormat="1">
      <c r="A1445" s="71"/>
      <c r="B1445" s="80"/>
      <c r="C1445" s="65"/>
      <c r="D1445" s="50">
        <v>2</v>
      </c>
      <c r="E1445" s="50">
        <v>2.6</v>
      </c>
      <c r="F1445" s="50">
        <v>0.2</v>
      </c>
      <c r="G1445" s="50">
        <v>0.2</v>
      </c>
      <c r="H1445" s="50">
        <f t="shared" si="8"/>
        <v>0.21</v>
      </c>
      <c r="I1445" s="37"/>
      <c r="J1445" s="49"/>
      <c r="K1445" s="34"/>
      <c r="L1445" s="38"/>
      <c r="M1445" s="30"/>
      <c r="N1445" s="30"/>
      <c r="O1445" s="30"/>
      <c r="P1445" s="30"/>
      <c r="Q1445" s="30"/>
      <c r="R1445" s="30"/>
    </row>
    <row r="1446" spans="1:18" s="31" customFormat="1">
      <c r="A1446" s="71"/>
      <c r="B1446" s="80" t="s">
        <v>966</v>
      </c>
      <c r="C1446" s="65"/>
      <c r="D1446" s="50">
        <v>2</v>
      </c>
      <c r="E1446" s="50">
        <v>3.6</v>
      </c>
      <c r="F1446" s="50">
        <v>0.2</v>
      </c>
      <c r="G1446" s="50">
        <v>0.2</v>
      </c>
      <c r="H1446" s="50">
        <f t="shared" si="8"/>
        <v>0.28999999999999998</v>
      </c>
      <c r="I1446" s="37"/>
      <c r="J1446" s="49"/>
      <c r="K1446" s="34"/>
      <c r="L1446" s="38"/>
      <c r="M1446" s="30"/>
      <c r="N1446" s="30"/>
      <c r="O1446" s="30"/>
      <c r="P1446" s="30"/>
      <c r="Q1446" s="30"/>
      <c r="R1446" s="30"/>
    </row>
    <row r="1447" spans="1:18" s="31" customFormat="1">
      <c r="A1447" s="71"/>
      <c r="B1447" s="80"/>
      <c r="C1447" s="65"/>
      <c r="D1447" s="50">
        <v>2</v>
      </c>
      <c r="E1447" s="50">
        <v>2.6</v>
      </c>
      <c r="F1447" s="50">
        <v>0.2</v>
      </c>
      <c r="G1447" s="50">
        <v>0.2</v>
      </c>
      <c r="H1447" s="50">
        <f t="shared" si="8"/>
        <v>0.21</v>
      </c>
      <c r="I1447" s="37"/>
      <c r="J1447" s="49"/>
      <c r="K1447" s="34"/>
      <c r="L1447" s="38"/>
      <c r="M1447" s="30"/>
      <c r="N1447" s="30"/>
      <c r="O1447" s="30"/>
      <c r="P1447" s="30"/>
      <c r="Q1447" s="30"/>
      <c r="R1447" s="30"/>
    </row>
    <row r="1448" spans="1:18" s="31" customFormat="1">
      <c r="A1448" s="71"/>
      <c r="B1448" s="80" t="s">
        <v>967</v>
      </c>
      <c r="C1448" s="65"/>
      <c r="D1448" s="50"/>
      <c r="E1448" s="50">
        <v>3.6</v>
      </c>
      <c r="F1448" s="50">
        <v>2.6</v>
      </c>
      <c r="G1448" s="50">
        <v>0.08</v>
      </c>
      <c r="H1448" s="50">
        <f t="shared" si="8"/>
        <v>0.75</v>
      </c>
      <c r="I1448" s="37"/>
      <c r="J1448" s="49"/>
      <c r="K1448" s="34"/>
      <c r="L1448" s="38"/>
      <c r="M1448" s="30"/>
      <c r="N1448" s="30"/>
      <c r="O1448" s="30"/>
      <c r="P1448" s="30"/>
      <c r="Q1448" s="30"/>
      <c r="R1448" s="30"/>
    </row>
    <row r="1449" spans="1:18" s="31" customFormat="1">
      <c r="A1449" s="71"/>
      <c r="B1449" s="80" t="s">
        <v>968</v>
      </c>
      <c r="C1449" s="65"/>
      <c r="D1449" s="50"/>
      <c r="E1449" s="50">
        <v>2.6</v>
      </c>
      <c r="F1449" s="50">
        <v>2.6</v>
      </c>
      <c r="G1449" s="50">
        <v>0.08</v>
      </c>
      <c r="H1449" s="50">
        <f t="shared" si="8"/>
        <v>0.54</v>
      </c>
      <c r="I1449" s="37"/>
      <c r="J1449" s="49"/>
      <c r="K1449" s="34"/>
      <c r="L1449" s="38"/>
      <c r="M1449" s="30"/>
      <c r="N1449" s="30"/>
      <c r="O1449" s="30"/>
      <c r="P1449" s="30"/>
      <c r="Q1449" s="30"/>
      <c r="R1449" s="30"/>
    </row>
    <row r="1450" spans="1:18" s="31" customFormat="1">
      <c r="A1450" s="47"/>
      <c r="B1450" s="70"/>
      <c r="C1450" s="65"/>
      <c r="D1450" s="50"/>
      <c r="E1450" s="50"/>
      <c r="F1450" s="50"/>
      <c r="G1450" s="50"/>
      <c r="H1450" s="50"/>
      <c r="I1450" s="37"/>
      <c r="J1450" s="49"/>
      <c r="K1450" s="34"/>
      <c r="L1450" s="38"/>
      <c r="M1450" s="30"/>
      <c r="N1450" s="30"/>
      <c r="O1450" s="30"/>
      <c r="P1450" s="30"/>
      <c r="Q1450" s="30"/>
      <c r="R1450" s="30"/>
    </row>
    <row r="1451" spans="1:18" s="31" customFormat="1">
      <c r="A1451" s="47"/>
      <c r="B1451" s="64" t="str">
        <f>"Total item "&amp;A1415</f>
        <v>Total item 1.7</v>
      </c>
      <c r="C1451" s="65"/>
      <c r="D1451" s="50"/>
      <c r="E1451" s="50"/>
      <c r="F1451" s="50"/>
      <c r="G1451" s="50"/>
      <c r="H1451" s="245">
        <f>SUM(H1416:H1450)</f>
        <v>21.42</v>
      </c>
      <c r="I1451" s="37"/>
      <c r="J1451" s="49"/>
      <c r="K1451" s="34"/>
      <c r="L1451" s="38"/>
      <c r="M1451" s="30"/>
      <c r="N1451" s="30"/>
      <c r="O1451" s="30"/>
      <c r="P1451" s="30"/>
      <c r="Q1451" s="30"/>
      <c r="R1451" s="30"/>
    </row>
    <row r="1452" spans="1:18" s="31" customFormat="1">
      <c r="A1452" s="185"/>
      <c r="B1452" s="187"/>
      <c r="C1452" s="188"/>
      <c r="D1452" s="189"/>
      <c r="E1452" s="189"/>
      <c r="F1452" s="189"/>
      <c r="G1452" s="189"/>
      <c r="H1452" s="190"/>
      <c r="I1452" s="37"/>
      <c r="J1452" s="49"/>
      <c r="K1452" s="34"/>
      <c r="L1452" s="38"/>
      <c r="M1452" s="30"/>
      <c r="N1452" s="30"/>
      <c r="O1452" s="30"/>
      <c r="P1452" s="30"/>
      <c r="Q1452" s="30"/>
      <c r="R1452" s="30"/>
    </row>
    <row r="1453" spans="1:18" s="249" customFormat="1" ht="46.8">
      <c r="A1453" s="243" t="s">
        <v>212</v>
      </c>
      <c r="B1453" s="244" t="s">
        <v>894</v>
      </c>
      <c r="C1453" s="243" t="s">
        <v>14</v>
      </c>
      <c r="D1453" s="245"/>
      <c r="E1453" s="250"/>
      <c r="F1453" s="245"/>
      <c r="G1453" s="245"/>
      <c r="H1453" s="245"/>
      <c r="I1453" s="251"/>
      <c r="J1453" s="252"/>
      <c r="K1453" s="255"/>
      <c r="L1453" s="256"/>
      <c r="M1453" s="254"/>
      <c r="N1453" s="254"/>
      <c r="O1453" s="254"/>
      <c r="P1453" s="254"/>
      <c r="Q1453" s="254"/>
      <c r="R1453" s="254"/>
    </row>
    <row r="1454" spans="1:18" s="31" customFormat="1">
      <c r="A1454" s="71"/>
      <c r="B1454" s="202" t="s">
        <v>944</v>
      </c>
      <c r="C1454" s="65"/>
      <c r="D1454" s="50"/>
      <c r="E1454" s="50"/>
      <c r="F1454" s="50"/>
      <c r="G1454" s="50"/>
      <c r="H1454" s="50"/>
      <c r="I1454" s="37"/>
      <c r="J1454" s="49"/>
      <c r="K1454" s="34"/>
      <c r="L1454" s="38"/>
      <c r="M1454" s="30"/>
      <c r="N1454" s="30"/>
      <c r="O1454" s="30"/>
      <c r="P1454" s="30"/>
      <c r="Q1454" s="30"/>
      <c r="R1454" s="30"/>
    </row>
    <row r="1455" spans="1:18" s="31" customFormat="1">
      <c r="A1455" s="71"/>
      <c r="B1455" s="202" t="s">
        <v>952</v>
      </c>
      <c r="C1455" s="65"/>
      <c r="D1455" s="50"/>
      <c r="E1455" s="50"/>
      <c r="F1455" s="50"/>
      <c r="G1455" s="50"/>
      <c r="H1455" s="50"/>
      <c r="I1455" s="37"/>
      <c r="J1455" s="49"/>
      <c r="K1455" s="34"/>
      <c r="L1455" s="38"/>
      <c r="M1455" s="30"/>
      <c r="N1455" s="30"/>
      <c r="O1455" s="30"/>
      <c r="P1455" s="30"/>
      <c r="Q1455" s="30"/>
      <c r="R1455" s="30"/>
    </row>
    <row r="1456" spans="1:18" s="31" customFormat="1">
      <c r="A1456" s="71"/>
      <c r="B1456" s="202"/>
      <c r="C1456" s="65"/>
      <c r="D1456" s="50"/>
      <c r="E1456" s="50">
        <v>15.83</v>
      </c>
      <c r="F1456" s="50"/>
      <c r="G1456" s="50">
        <v>2</v>
      </c>
      <c r="H1456" s="50">
        <f t="shared" ref="H1456:H1461" si="9">ROUND(PRODUCT(D1456:G1456),2)</f>
        <v>31.66</v>
      </c>
      <c r="I1456" s="37"/>
      <c r="J1456" s="49"/>
      <c r="K1456" s="34"/>
      <c r="L1456" s="38"/>
      <c r="M1456" s="30"/>
      <c r="N1456" s="30"/>
      <c r="O1456" s="30"/>
      <c r="P1456" s="30"/>
      <c r="Q1456" s="30"/>
      <c r="R1456" s="30"/>
    </row>
    <row r="1457" spans="1:18" s="31" customFormat="1">
      <c r="A1457" s="71"/>
      <c r="B1457" s="80"/>
      <c r="C1457" s="65"/>
      <c r="D1457" s="50"/>
      <c r="E1457" s="50">
        <v>34.799999999999997</v>
      </c>
      <c r="F1457" s="50"/>
      <c r="G1457" s="50">
        <v>2</v>
      </c>
      <c r="H1457" s="50">
        <f t="shared" si="9"/>
        <v>69.599999999999994</v>
      </c>
      <c r="I1457" s="37"/>
      <c r="J1457" s="49"/>
      <c r="K1457" s="34"/>
      <c r="L1457" s="38"/>
      <c r="M1457" s="30"/>
      <c r="N1457" s="30"/>
      <c r="O1457" s="30"/>
      <c r="P1457" s="30"/>
      <c r="Q1457" s="30"/>
      <c r="R1457" s="30"/>
    </row>
    <row r="1458" spans="1:18" s="31" customFormat="1">
      <c r="A1458" s="71"/>
      <c r="B1458" s="80"/>
      <c r="C1458" s="65"/>
      <c r="D1458" s="50"/>
      <c r="E1458" s="50">
        <v>44.88</v>
      </c>
      <c r="F1458" s="50"/>
      <c r="G1458" s="50">
        <v>2</v>
      </c>
      <c r="H1458" s="50">
        <f t="shared" si="9"/>
        <v>89.76</v>
      </c>
      <c r="I1458" s="37"/>
      <c r="J1458" s="49"/>
      <c r="K1458" s="34"/>
      <c r="L1458" s="38"/>
      <c r="M1458" s="30"/>
      <c r="N1458" s="30"/>
      <c r="O1458" s="30"/>
      <c r="P1458" s="30"/>
      <c r="Q1458" s="30"/>
      <c r="R1458" s="30"/>
    </row>
    <row r="1459" spans="1:18" s="31" customFormat="1">
      <c r="A1459" s="71"/>
      <c r="B1459" s="80"/>
      <c r="C1459" s="65"/>
      <c r="D1459" s="50"/>
      <c r="E1459" s="50">
        <v>27.32</v>
      </c>
      <c r="F1459" s="50"/>
      <c r="G1459" s="50">
        <v>2</v>
      </c>
      <c r="H1459" s="50">
        <f t="shared" si="9"/>
        <v>54.64</v>
      </c>
      <c r="I1459" s="37"/>
      <c r="J1459" s="49"/>
      <c r="K1459" s="34"/>
      <c r="L1459" s="38"/>
      <c r="M1459" s="30"/>
      <c r="N1459" s="30"/>
      <c r="O1459" s="30"/>
      <c r="P1459" s="30"/>
      <c r="Q1459" s="30"/>
      <c r="R1459" s="30"/>
    </row>
    <row r="1460" spans="1:18" s="31" customFormat="1">
      <c r="A1460" s="71"/>
      <c r="B1460" s="202"/>
      <c r="C1460" s="65"/>
      <c r="D1460" s="50"/>
      <c r="E1460" s="50">
        <v>23.8</v>
      </c>
      <c r="F1460" s="50"/>
      <c r="G1460" s="50">
        <v>2</v>
      </c>
      <c r="H1460" s="50">
        <f t="shared" si="9"/>
        <v>47.6</v>
      </c>
      <c r="I1460" s="37"/>
      <c r="J1460" s="49"/>
      <c r="K1460" s="34"/>
      <c r="L1460" s="38"/>
      <c r="M1460" s="30"/>
      <c r="N1460" s="30"/>
      <c r="O1460" s="30"/>
      <c r="P1460" s="30"/>
      <c r="Q1460" s="30"/>
      <c r="R1460" s="30"/>
    </row>
    <row r="1461" spans="1:18" s="31" customFormat="1">
      <c r="A1461" s="71"/>
      <c r="B1461" s="80"/>
      <c r="C1461" s="65"/>
      <c r="D1461" s="50"/>
      <c r="E1461" s="50">
        <v>33.32</v>
      </c>
      <c r="F1461" s="50"/>
      <c r="G1461" s="50">
        <v>2</v>
      </c>
      <c r="H1461" s="50">
        <f t="shared" si="9"/>
        <v>66.64</v>
      </c>
      <c r="I1461" s="37"/>
      <c r="J1461" s="49"/>
      <c r="K1461" s="34"/>
      <c r="L1461" s="38"/>
      <c r="M1461" s="30"/>
      <c r="N1461" s="30"/>
      <c r="O1461" s="30"/>
      <c r="P1461" s="30"/>
      <c r="Q1461" s="30"/>
      <c r="R1461" s="30"/>
    </row>
    <row r="1462" spans="1:18" s="31" customFormat="1">
      <c r="A1462" s="71"/>
      <c r="B1462" s="202" t="s">
        <v>964</v>
      </c>
      <c r="C1462" s="65"/>
      <c r="D1462" s="50"/>
      <c r="E1462" s="50"/>
      <c r="F1462" s="50"/>
      <c r="G1462" s="50"/>
      <c r="H1462" s="50"/>
      <c r="I1462" s="37"/>
      <c r="J1462" s="49"/>
      <c r="K1462" s="34"/>
      <c r="L1462" s="38"/>
      <c r="M1462" s="30"/>
      <c r="N1462" s="30"/>
      <c r="O1462" s="30"/>
      <c r="P1462" s="30"/>
      <c r="Q1462" s="30"/>
      <c r="R1462" s="30"/>
    </row>
    <row r="1463" spans="1:18" s="31" customFormat="1">
      <c r="A1463" s="71"/>
      <c r="B1463" s="80"/>
      <c r="C1463" s="65"/>
      <c r="D1463" s="50">
        <v>2</v>
      </c>
      <c r="E1463" s="50">
        <v>3.6</v>
      </c>
      <c r="F1463" s="50"/>
      <c r="G1463" s="50">
        <v>1.6</v>
      </c>
      <c r="H1463" s="50">
        <f>ROUND(PRODUCT(D1463:G1463),2)</f>
        <v>11.52</v>
      </c>
      <c r="I1463" s="37"/>
      <c r="J1463" s="49"/>
      <c r="K1463" s="34"/>
      <c r="L1463" s="38"/>
      <c r="M1463" s="30"/>
      <c r="N1463" s="30"/>
      <c r="O1463" s="30"/>
      <c r="P1463" s="30"/>
      <c r="Q1463" s="30"/>
      <c r="R1463" s="30"/>
    </row>
    <row r="1464" spans="1:18" s="31" customFormat="1">
      <c r="A1464" s="71"/>
      <c r="B1464" s="80"/>
      <c r="C1464" s="65"/>
      <c r="D1464" s="50">
        <v>2</v>
      </c>
      <c r="E1464" s="50">
        <v>2.6</v>
      </c>
      <c r="F1464" s="50"/>
      <c r="G1464" s="50">
        <v>1.6</v>
      </c>
      <c r="H1464" s="50">
        <f>ROUND(PRODUCT(D1464:G1464),2)</f>
        <v>8.32</v>
      </c>
      <c r="I1464" s="37"/>
      <c r="J1464" s="49"/>
      <c r="K1464" s="34"/>
      <c r="L1464" s="38"/>
      <c r="M1464" s="30"/>
      <c r="N1464" s="30"/>
      <c r="O1464" s="30"/>
      <c r="P1464" s="30"/>
      <c r="Q1464" s="30"/>
      <c r="R1464" s="30"/>
    </row>
    <row r="1465" spans="1:18" s="31" customFormat="1">
      <c r="A1465" s="47"/>
      <c r="B1465" s="70"/>
      <c r="C1465" s="65"/>
      <c r="D1465" s="50"/>
      <c r="E1465" s="50"/>
      <c r="F1465" s="50"/>
      <c r="G1465" s="50"/>
      <c r="H1465" s="50"/>
      <c r="I1465" s="37"/>
      <c r="J1465" s="49"/>
      <c r="K1465" s="34"/>
      <c r="L1465" s="38"/>
      <c r="M1465" s="30"/>
      <c r="N1465" s="30"/>
      <c r="O1465" s="30"/>
      <c r="P1465" s="30"/>
      <c r="Q1465" s="30"/>
      <c r="R1465" s="30"/>
    </row>
    <row r="1466" spans="1:18" s="31" customFormat="1">
      <c r="A1466" s="47"/>
      <c r="B1466" s="64" t="str">
        <f>"Total item "&amp;A1453</f>
        <v>Total item 1.8</v>
      </c>
      <c r="C1466" s="65"/>
      <c r="D1466" s="50"/>
      <c r="E1466" s="50"/>
      <c r="F1466" s="50"/>
      <c r="G1466" s="50"/>
      <c r="H1466" s="245">
        <f>SUM(H1454:H1465)</f>
        <v>379.73999999999995</v>
      </c>
      <c r="I1466" s="37"/>
      <c r="J1466" s="49"/>
      <c r="K1466" s="34"/>
      <c r="L1466" s="38"/>
      <c r="M1466" s="30"/>
      <c r="N1466" s="30"/>
      <c r="O1466" s="30"/>
      <c r="P1466" s="30"/>
      <c r="Q1466" s="30"/>
      <c r="R1466" s="30"/>
    </row>
    <row r="1467" spans="1:18" s="31" customFormat="1">
      <c r="A1467" s="185"/>
      <c r="B1467" s="187"/>
      <c r="C1467" s="188"/>
      <c r="D1467" s="189"/>
      <c r="E1467" s="189"/>
      <c r="F1467" s="189"/>
      <c r="G1467" s="189"/>
      <c r="H1467" s="190"/>
      <c r="I1467" s="37"/>
      <c r="J1467" s="49"/>
      <c r="K1467" s="34"/>
      <c r="L1467" s="38"/>
      <c r="M1467" s="30"/>
      <c r="N1467" s="30"/>
      <c r="O1467" s="30"/>
      <c r="P1467" s="30"/>
      <c r="Q1467" s="30"/>
      <c r="R1467" s="30"/>
    </row>
    <row r="1468" spans="1:18" s="249" customFormat="1" ht="46.8">
      <c r="A1468" s="243" t="s">
        <v>213</v>
      </c>
      <c r="B1468" s="244" t="s">
        <v>937</v>
      </c>
      <c r="C1468" s="243" t="s">
        <v>14</v>
      </c>
      <c r="D1468" s="245"/>
      <c r="E1468" s="250"/>
      <c r="F1468" s="245"/>
      <c r="G1468" s="245"/>
      <c r="H1468" s="245"/>
      <c r="I1468" s="251"/>
      <c r="J1468" s="252"/>
      <c r="K1468" s="255"/>
      <c r="L1468" s="256"/>
      <c r="M1468" s="254"/>
      <c r="N1468" s="254"/>
      <c r="O1468" s="254"/>
      <c r="P1468" s="254"/>
      <c r="Q1468" s="254"/>
      <c r="R1468" s="254"/>
    </row>
    <row r="1469" spans="1:18" s="31" customFormat="1">
      <c r="A1469" s="71"/>
      <c r="B1469" s="202" t="s">
        <v>944</v>
      </c>
      <c r="C1469" s="65"/>
      <c r="D1469" s="50"/>
      <c r="E1469" s="50"/>
      <c r="F1469" s="50"/>
      <c r="G1469" s="50"/>
      <c r="H1469" s="50"/>
      <c r="I1469" s="37"/>
      <c r="J1469" s="49"/>
      <c r="K1469" s="34"/>
      <c r="L1469" s="38"/>
      <c r="M1469" s="30"/>
      <c r="N1469" s="30"/>
      <c r="O1469" s="30"/>
      <c r="P1469" s="30"/>
      <c r="Q1469" s="30"/>
      <c r="R1469" s="30"/>
    </row>
    <row r="1470" spans="1:18" s="31" customFormat="1">
      <c r="A1470" s="71"/>
      <c r="B1470" s="202" t="s">
        <v>952</v>
      </c>
      <c r="C1470" s="65"/>
      <c r="D1470" s="50"/>
      <c r="E1470" s="50"/>
      <c r="F1470" s="50"/>
      <c r="G1470" s="50"/>
      <c r="H1470" s="50"/>
      <c r="I1470" s="37"/>
      <c r="J1470" s="49"/>
      <c r="K1470" s="34"/>
      <c r="L1470" s="38"/>
      <c r="M1470" s="30"/>
      <c r="N1470" s="30"/>
      <c r="O1470" s="30"/>
      <c r="P1470" s="30"/>
      <c r="Q1470" s="30"/>
      <c r="R1470" s="30"/>
    </row>
    <row r="1471" spans="1:18" s="31" customFormat="1">
      <c r="A1471" s="71"/>
      <c r="B1471" s="202"/>
      <c r="C1471" s="65"/>
      <c r="D1471" s="50">
        <v>2</v>
      </c>
      <c r="E1471" s="50">
        <v>15.83</v>
      </c>
      <c r="F1471" s="50"/>
      <c r="G1471" s="50">
        <v>2.35</v>
      </c>
      <c r="H1471" s="50">
        <f t="shared" ref="H1471:H1476" si="10">ROUND(PRODUCT(D1471:G1471),2)</f>
        <v>74.400000000000006</v>
      </c>
      <c r="I1471" s="37"/>
      <c r="J1471" s="49"/>
      <c r="K1471" s="34"/>
      <c r="L1471" s="38"/>
      <c r="M1471" s="30"/>
      <c r="N1471" s="30"/>
      <c r="O1471" s="30"/>
      <c r="P1471" s="30"/>
      <c r="Q1471" s="30"/>
      <c r="R1471" s="30"/>
    </row>
    <row r="1472" spans="1:18" s="31" customFormat="1">
      <c r="A1472" s="71"/>
      <c r="B1472" s="80"/>
      <c r="C1472" s="65"/>
      <c r="D1472" s="50">
        <v>2</v>
      </c>
      <c r="E1472" s="50">
        <v>34.799999999999997</v>
      </c>
      <c r="F1472" s="50"/>
      <c r="G1472" s="50">
        <v>2.35</v>
      </c>
      <c r="H1472" s="50">
        <f t="shared" si="10"/>
        <v>163.56</v>
      </c>
      <c r="I1472" s="37"/>
      <c r="J1472" s="49"/>
      <c r="K1472" s="34"/>
      <c r="L1472" s="38"/>
      <c r="M1472" s="30"/>
      <c r="N1472" s="30"/>
      <c r="O1472" s="30"/>
      <c r="P1472" s="30"/>
      <c r="Q1472" s="30"/>
      <c r="R1472" s="30"/>
    </row>
    <row r="1473" spans="1:18" s="31" customFormat="1">
      <c r="A1473" s="71"/>
      <c r="B1473" s="80"/>
      <c r="C1473" s="65"/>
      <c r="D1473" s="50">
        <v>2</v>
      </c>
      <c r="E1473" s="50">
        <v>44.88</v>
      </c>
      <c r="F1473" s="50"/>
      <c r="G1473" s="50">
        <v>2.35</v>
      </c>
      <c r="H1473" s="50">
        <f t="shared" si="10"/>
        <v>210.94</v>
      </c>
      <c r="I1473" s="37"/>
      <c r="J1473" s="49"/>
      <c r="K1473" s="34"/>
      <c r="L1473" s="38"/>
      <c r="M1473" s="30"/>
      <c r="N1473" s="30"/>
      <c r="O1473" s="30"/>
      <c r="P1473" s="30"/>
      <c r="Q1473" s="30"/>
      <c r="R1473" s="30"/>
    </row>
    <row r="1474" spans="1:18" s="31" customFormat="1">
      <c r="A1474" s="71"/>
      <c r="B1474" s="80"/>
      <c r="C1474" s="65"/>
      <c r="D1474" s="50">
        <v>2</v>
      </c>
      <c r="E1474" s="50">
        <v>27.32</v>
      </c>
      <c r="F1474" s="50"/>
      <c r="G1474" s="50">
        <v>2.35</v>
      </c>
      <c r="H1474" s="50">
        <f t="shared" si="10"/>
        <v>128.4</v>
      </c>
      <c r="I1474" s="37"/>
      <c r="J1474" s="49"/>
      <c r="K1474" s="34"/>
      <c r="L1474" s="38"/>
      <c r="M1474" s="30"/>
      <c r="N1474" s="30"/>
      <c r="O1474" s="30"/>
      <c r="P1474" s="30"/>
      <c r="Q1474" s="30"/>
      <c r="R1474" s="30"/>
    </row>
    <row r="1475" spans="1:18" s="31" customFormat="1">
      <c r="A1475" s="71"/>
      <c r="B1475" s="202"/>
      <c r="C1475" s="65"/>
      <c r="D1475" s="50">
        <v>2</v>
      </c>
      <c r="E1475" s="50">
        <v>23.8</v>
      </c>
      <c r="F1475" s="50"/>
      <c r="G1475" s="50">
        <v>2.35</v>
      </c>
      <c r="H1475" s="50">
        <f t="shared" si="10"/>
        <v>111.86</v>
      </c>
      <c r="I1475" s="37"/>
      <c r="J1475" s="49"/>
      <c r="K1475" s="34"/>
      <c r="L1475" s="38"/>
      <c r="M1475" s="30"/>
      <c r="N1475" s="30"/>
      <c r="O1475" s="30"/>
      <c r="P1475" s="30"/>
      <c r="Q1475" s="30"/>
      <c r="R1475" s="30"/>
    </row>
    <row r="1476" spans="1:18" s="31" customFormat="1">
      <c r="A1476" s="71"/>
      <c r="B1476" s="80"/>
      <c r="C1476" s="65"/>
      <c r="D1476" s="50">
        <v>2</v>
      </c>
      <c r="E1476" s="50">
        <v>33.32</v>
      </c>
      <c r="F1476" s="50"/>
      <c r="G1476" s="50">
        <v>2.35</v>
      </c>
      <c r="H1476" s="50">
        <f t="shared" si="10"/>
        <v>156.6</v>
      </c>
      <c r="I1476" s="37"/>
      <c r="J1476" s="49"/>
      <c r="K1476" s="34"/>
      <c r="L1476" s="38"/>
      <c r="M1476" s="30"/>
      <c r="N1476" s="30"/>
      <c r="O1476" s="30"/>
      <c r="P1476" s="30"/>
      <c r="Q1476" s="30"/>
      <c r="R1476" s="30"/>
    </row>
    <row r="1477" spans="1:18" s="31" customFormat="1">
      <c r="A1477" s="71"/>
      <c r="B1477" s="202" t="s">
        <v>964</v>
      </c>
      <c r="C1477" s="65"/>
      <c r="D1477" s="50"/>
      <c r="E1477" s="50"/>
      <c r="F1477" s="50"/>
      <c r="G1477" s="50"/>
      <c r="H1477" s="50"/>
      <c r="I1477" s="37"/>
      <c r="J1477" s="49"/>
      <c r="K1477" s="34"/>
      <c r="L1477" s="38"/>
      <c r="M1477" s="30"/>
      <c r="N1477" s="30"/>
      <c r="O1477" s="30"/>
      <c r="P1477" s="30"/>
      <c r="Q1477" s="30"/>
      <c r="R1477" s="30"/>
    </row>
    <row r="1478" spans="1:18" s="31" customFormat="1">
      <c r="A1478" s="71"/>
      <c r="B1478" s="80"/>
      <c r="C1478" s="65"/>
      <c r="D1478" s="50">
        <v>2</v>
      </c>
      <c r="E1478" s="50">
        <v>3.6</v>
      </c>
      <c r="F1478" s="50"/>
      <c r="G1478" s="50">
        <v>2</v>
      </c>
      <c r="H1478" s="50">
        <f>ROUND(PRODUCT(D1478:G1478),2)</f>
        <v>14.4</v>
      </c>
      <c r="I1478" s="37"/>
      <c r="J1478" s="49"/>
      <c r="K1478" s="34"/>
      <c r="L1478" s="38"/>
      <c r="M1478" s="30"/>
      <c r="N1478" s="30"/>
      <c r="O1478" s="30"/>
      <c r="P1478" s="30"/>
      <c r="Q1478" s="30"/>
      <c r="R1478" s="30"/>
    </row>
    <row r="1479" spans="1:18" s="31" customFormat="1">
      <c r="A1479" s="71"/>
      <c r="B1479" s="80"/>
      <c r="C1479" s="65"/>
      <c r="D1479" s="50">
        <v>2</v>
      </c>
      <c r="E1479" s="50">
        <v>2.6</v>
      </c>
      <c r="F1479" s="50"/>
      <c r="G1479" s="50">
        <v>2</v>
      </c>
      <c r="H1479" s="50">
        <f>ROUND(PRODUCT(D1479:G1479),2)</f>
        <v>10.4</v>
      </c>
      <c r="I1479" s="37"/>
      <c r="J1479" s="49"/>
      <c r="K1479" s="34"/>
      <c r="L1479" s="38"/>
      <c r="M1479" s="30"/>
      <c r="N1479" s="30"/>
      <c r="O1479" s="30"/>
      <c r="P1479" s="30"/>
      <c r="Q1479" s="30"/>
      <c r="R1479" s="30"/>
    </row>
    <row r="1480" spans="1:18" s="31" customFormat="1">
      <c r="A1480" s="71"/>
      <c r="B1480" s="80"/>
      <c r="C1480" s="65"/>
      <c r="D1480" s="50"/>
      <c r="E1480" s="50">
        <f>E1478</f>
        <v>3.6</v>
      </c>
      <c r="F1480" s="50">
        <f>E1479</f>
        <v>2.6</v>
      </c>
      <c r="G1480" s="50"/>
      <c r="H1480" s="50">
        <f>ROUND(PRODUCT(D1480:G1480),2)</f>
        <v>9.36</v>
      </c>
      <c r="I1480" s="37"/>
      <c r="J1480" s="49"/>
      <c r="K1480" s="34"/>
      <c r="L1480" s="38"/>
      <c r="M1480" s="30"/>
      <c r="N1480" s="30"/>
      <c r="O1480" s="30"/>
      <c r="P1480" s="30"/>
      <c r="Q1480" s="30"/>
      <c r="R1480" s="30"/>
    </row>
    <row r="1481" spans="1:18" s="31" customFormat="1">
      <c r="A1481" s="47"/>
      <c r="B1481" s="70"/>
      <c r="C1481" s="65"/>
      <c r="D1481" s="50"/>
      <c r="E1481" s="50"/>
      <c r="F1481" s="50"/>
      <c r="G1481" s="50"/>
      <c r="H1481" s="50"/>
      <c r="I1481" s="37"/>
      <c r="J1481" s="49"/>
      <c r="K1481" s="34"/>
      <c r="L1481" s="38"/>
      <c r="M1481" s="30"/>
      <c r="N1481" s="30"/>
      <c r="O1481" s="30"/>
      <c r="P1481" s="30"/>
      <c r="Q1481" s="30"/>
      <c r="R1481" s="30"/>
    </row>
    <row r="1482" spans="1:18" s="31" customFormat="1">
      <c r="A1482" s="47"/>
      <c r="B1482" s="64" t="str">
        <f>"Total item "&amp;A1468</f>
        <v>Total item 1.9</v>
      </c>
      <c r="C1482" s="65"/>
      <c r="D1482" s="50"/>
      <c r="E1482" s="50"/>
      <c r="F1482" s="50"/>
      <c r="G1482" s="50"/>
      <c r="H1482" s="245">
        <f>SUM(H1469:H1481)</f>
        <v>879.92</v>
      </c>
      <c r="I1482" s="37"/>
      <c r="J1482" s="49"/>
      <c r="K1482" s="34"/>
      <c r="L1482" s="38"/>
      <c r="M1482" s="30"/>
      <c r="N1482" s="30"/>
      <c r="O1482" s="30"/>
      <c r="P1482" s="30"/>
      <c r="Q1482" s="30"/>
      <c r="R1482" s="30"/>
    </row>
    <row r="1483" spans="1:18" s="31" customFormat="1">
      <c r="A1483" s="185"/>
      <c r="B1483" s="187"/>
      <c r="C1483" s="188"/>
      <c r="D1483" s="189"/>
      <c r="E1483" s="189"/>
      <c r="F1483" s="189"/>
      <c r="G1483" s="189"/>
      <c r="H1483" s="190"/>
      <c r="I1483" s="37"/>
      <c r="J1483" s="49"/>
      <c r="K1483" s="34"/>
      <c r="L1483" s="38"/>
      <c r="M1483" s="30"/>
      <c r="N1483" s="30"/>
      <c r="O1483" s="30"/>
      <c r="P1483" s="30"/>
      <c r="Q1483" s="30"/>
      <c r="R1483" s="30"/>
    </row>
    <row r="1484" spans="1:18" s="249" customFormat="1" ht="62.4">
      <c r="A1484" s="243" t="s">
        <v>254</v>
      </c>
      <c r="B1484" s="244" t="s">
        <v>938</v>
      </c>
      <c r="C1484" s="243" t="s">
        <v>14</v>
      </c>
      <c r="D1484" s="245"/>
      <c r="E1484" s="250"/>
      <c r="F1484" s="245"/>
      <c r="G1484" s="245"/>
      <c r="H1484" s="245"/>
      <c r="I1484" s="251"/>
      <c r="J1484" s="252"/>
      <c r="K1484" s="255"/>
      <c r="L1484" s="256"/>
      <c r="M1484" s="254"/>
      <c r="N1484" s="254"/>
      <c r="O1484" s="254"/>
      <c r="P1484" s="254"/>
      <c r="Q1484" s="254"/>
      <c r="R1484" s="254"/>
    </row>
    <row r="1485" spans="1:18" s="31" customFormat="1">
      <c r="A1485" s="71"/>
      <c r="B1485" s="202" t="s">
        <v>944</v>
      </c>
      <c r="C1485" s="65"/>
      <c r="D1485" s="50"/>
      <c r="E1485" s="50"/>
      <c r="F1485" s="50"/>
      <c r="G1485" s="50"/>
      <c r="H1485" s="50"/>
      <c r="I1485" s="37"/>
      <c r="J1485" s="49"/>
      <c r="K1485" s="34"/>
      <c r="L1485" s="38"/>
      <c r="M1485" s="30"/>
      <c r="N1485" s="30"/>
      <c r="O1485" s="30"/>
      <c r="P1485" s="30"/>
      <c r="Q1485" s="30"/>
      <c r="R1485" s="30"/>
    </row>
    <row r="1486" spans="1:18" s="31" customFormat="1">
      <c r="A1486" s="71"/>
      <c r="B1486" s="80" t="s">
        <v>911</v>
      </c>
      <c r="C1486" s="65"/>
      <c r="D1486" s="50">
        <f>H1482</f>
        <v>879.92</v>
      </c>
      <c r="E1486" s="50"/>
      <c r="F1486" s="50"/>
      <c r="G1486" s="50"/>
      <c r="H1486" s="50">
        <f>ROUND(PRODUCT(D1486:G1486),2)</f>
        <v>879.92</v>
      </c>
      <c r="I1486" s="37"/>
      <c r="J1486" s="49"/>
      <c r="K1486" s="34"/>
      <c r="L1486" s="38"/>
      <c r="M1486" s="30"/>
      <c r="N1486" s="30"/>
      <c r="O1486" s="30"/>
      <c r="P1486" s="30"/>
      <c r="Q1486" s="30"/>
      <c r="R1486" s="30"/>
    </row>
    <row r="1487" spans="1:18" s="31" customFormat="1">
      <c r="A1487" s="47"/>
      <c r="B1487" s="70"/>
      <c r="C1487" s="65"/>
      <c r="D1487" s="50"/>
      <c r="E1487" s="50"/>
      <c r="F1487" s="50"/>
      <c r="G1487" s="50"/>
      <c r="H1487" s="50"/>
      <c r="I1487" s="37"/>
      <c r="J1487" s="49"/>
      <c r="K1487" s="34"/>
      <c r="L1487" s="38"/>
      <c r="M1487" s="30"/>
      <c r="N1487" s="30"/>
      <c r="O1487" s="30"/>
      <c r="P1487" s="30"/>
      <c r="Q1487" s="30"/>
      <c r="R1487" s="30"/>
    </row>
    <row r="1488" spans="1:18" s="31" customFormat="1">
      <c r="A1488" s="47"/>
      <c r="B1488" s="64" t="str">
        <f>"Total item "&amp;A1484</f>
        <v>Total item 1.10</v>
      </c>
      <c r="C1488" s="65"/>
      <c r="D1488" s="50"/>
      <c r="E1488" s="50"/>
      <c r="F1488" s="50"/>
      <c r="G1488" s="50"/>
      <c r="H1488" s="245">
        <f>SUM(H1485:H1487)</f>
        <v>879.92</v>
      </c>
      <c r="I1488" s="37"/>
      <c r="J1488" s="49"/>
      <c r="K1488" s="34"/>
      <c r="L1488" s="38"/>
      <c r="M1488" s="30"/>
      <c r="N1488" s="30"/>
      <c r="O1488" s="30"/>
      <c r="P1488" s="30"/>
      <c r="Q1488" s="30"/>
      <c r="R1488" s="30"/>
    </row>
    <row r="1489" spans="1:18" s="31" customFormat="1">
      <c r="A1489" s="185"/>
      <c r="B1489" s="187"/>
      <c r="C1489" s="188"/>
      <c r="D1489" s="189"/>
      <c r="E1489" s="189"/>
      <c r="F1489" s="189"/>
      <c r="G1489" s="189"/>
      <c r="H1489" s="190"/>
      <c r="I1489" s="37"/>
      <c r="J1489" s="49"/>
      <c r="K1489" s="34"/>
      <c r="L1489" s="38"/>
      <c r="M1489" s="30"/>
      <c r="N1489" s="30"/>
      <c r="O1489" s="30"/>
      <c r="P1489" s="30"/>
      <c r="Q1489" s="30"/>
      <c r="R1489" s="30"/>
    </row>
    <row r="1490" spans="1:18" s="249" customFormat="1" ht="62.4">
      <c r="A1490" s="243" t="s">
        <v>255</v>
      </c>
      <c r="B1490" s="244" t="s">
        <v>938</v>
      </c>
      <c r="C1490" s="243" t="s">
        <v>14</v>
      </c>
      <c r="D1490" s="245"/>
      <c r="E1490" s="250"/>
      <c r="F1490" s="245"/>
      <c r="G1490" s="245"/>
      <c r="H1490" s="245"/>
      <c r="I1490" s="251"/>
      <c r="J1490" s="252"/>
      <c r="K1490" s="255"/>
      <c r="L1490" s="256"/>
      <c r="M1490" s="254"/>
      <c r="N1490" s="254"/>
      <c r="O1490" s="254"/>
      <c r="P1490" s="254"/>
      <c r="Q1490" s="254"/>
      <c r="R1490" s="254"/>
    </row>
    <row r="1491" spans="1:18" s="31" customFormat="1">
      <c r="A1491" s="71"/>
      <c r="B1491" s="202" t="s">
        <v>944</v>
      </c>
      <c r="C1491" s="65"/>
      <c r="D1491" s="50"/>
      <c r="E1491" s="50"/>
      <c r="F1491" s="50"/>
      <c r="G1491" s="50"/>
      <c r="H1491" s="50"/>
      <c r="I1491" s="37"/>
      <c r="J1491" s="49"/>
      <c r="K1491" s="34"/>
      <c r="L1491" s="38"/>
      <c r="M1491" s="30"/>
      <c r="N1491" s="30"/>
      <c r="O1491" s="30"/>
      <c r="P1491" s="30"/>
      <c r="Q1491" s="30"/>
      <c r="R1491" s="30"/>
    </row>
    <row r="1492" spans="1:18" s="31" customFormat="1">
      <c r="A1492" s="71"/>
      <c r="B1492" s="80" t="s">
        <v>911</v>
      </c>
      <c r="C1492" s="65"/>
      <c r="D1492" s="50">
        <f>H1488</f>
        <v>879.92</v>
      </c>
      <c r="E1492" s="50"/>
      <c r="F1492" s="50"/>
      <c r="G1492" s="50"/>
      <c r="H1492" s="50">
        <f>ROUND(PRODUCT(D1492:G1492),2)</f>
        <v>879.92</v>
      </c>
      <c r="I1492" s="37"/>
      <c r="J1492" s="49"/>
      <c r="K1492" s="34"/>
      <c r="L1492" s="38"/>
      <c r="M1492" s="30"/>
      <c r="N1492" s="30"/>
      <c r="O1492" s="30"/>
      <c r="P1492" s="30"/>
      <c r="Q1492" s="30"/>
      <c r="R1492" s="30"/>
    </row>
    <row r="1493" spans="1:18" s="31" customFormat="1">
      <c r="A1493" s="71"/>
      <c r="B1493" s="80" t="s">
        <v>969</v>
      </c>
      <c r="C1493" s="65"/>
      <c r="D1493" s="50">
        <f>-H1503</f>
        <v>-34.159999999999997</v>
      </c>
      <c r="E1493" s="50"/>
      <c r="F1493" s="50"/>
      <c r="G1493" s="50"/>
      <c r="H1493" s="50">
        <f>ROUND(PRODUCT(D1493:G1493),2)</f>
        <v>-34.159999999999997</v>
      </c>
      <c r="I1493" s="37"/>
      <c r="J1493" s="49"/>
      <c r="K1493" s="34"/>
      <c r="L1493" s="38"/>
      <c r="M1493" s="30"/>
      <c r="N1493" s="30"/>
      <c r="O1493" s="30"/>
      <c r="P1493" s="30"/>
      <c r="Q1493" s="30"/>
      <c r="R1493" s="30"/>
    </row>
    <row r="1494" spans="1:18" s="31" customFormat="1">
      <c r="A1494" s="47"/>
      <c r="B1494" s="70"/>
      <c r="C1494" s="65"/>
      <c r="D1494" s="50"/>
      <c r="E1494" s="50"/>
      <c r="F1494" s="50"/>
      <c r="G1494" s="50"/>
      <c r="H1494" s="50"/>
      <c r="I1494" s="37"/>
      <c r="J1494" s="49"/>
      <c r="K1494" s="34"/>
      <c r="L1494" s="38"/>
      <c r="M1494" s="30"/>
      <c r="N1494" s="30"/>
      <c r="O1494" s="30"/>
      <c r="P1494" s="30"/>
      <c r="Q1494" s="30"/>
      <c r="R1494" s="30"/>
    </row>
    <row r="1495" spans="1:18" s="31" customFormat="1">
      <c r="A1495" s="47"/>
      <c r="B1495" s="64" t="str">
        <f>"Total item "&amp;A1490</f>
        <v>Total item 1.11</v>
      </c>
      <c r="C1495" s="65"/>
      <c r="D1495" s="50"/>
      <c r="E1495" s="50"/>
      <c r="F1495" s="50"/>
      <c r="G1495" s="50"/>
      <c r="H1495" s="245">
        <f>SUM(H1491:H1494)</f>
        <v>845.76</v>
      </c>
      <c r="I1495" s="37"/>
      <c r="J1495" s="49"/>
      <c r="K1495" s="34"/>
      <c r="L1495" s="38"/>
      <c r="M1495" s="30"/>
      <c r="N1495" s="30"/>
      <c r="O1495" s="30"/>
      <c r="P1495" s="30"/>
      <c r="Q1495" s="30"/>
      <c r="R1495" s="30"/>
    </row>
    <row r="1496" spans="1:18" s="31" customFormat="1">
      <c r="A1496" s="185"/>
      <c r="B1496" s="187"/>
      <c r="C1496" s="188"/>
      <c r="D1496" s="189"/>
      <c r="E1496" s="189"/>
      <c r="F1496" s="189"/>
      <c r="G1496" s="189"/>
      <c r="H1496" s="190"/>
      <c r="I1496" s="37"/>
      <c r="J1496" s="49"/>
      <c r="K1496" s="34"/>
      <c r="L1496" s="38"/>
      <c r="M1496" s="30"/>
      <c r="N1496" s="30"/>
      <c r="O1496" s="30"/>
      <c r="P1496" s="30"/>
      <c r="Q1496" s="30"/>
      <c r="R1496" s="30"/>
    </row>
    <row r="1497" spans="1:18" s="249" customFormat="1" ht="31.2">
      <c r="A1497" s="243" t="s">
        <v>1030</v>
      </c>
      <c r="B1497" s="244" t="s">
        <v>895</v>
      </c>
      <c r="C1497" s="243" t="s">
        <v>14</v>
      </c>
      <c r="D1497" s="245"/>
      <c r="E1497" s="250"/>
      <c r="F1497" s="245"/>
      <c r="G1497" s="245"/>
      <c r="H1497" s="245"/>
      <c r="I1497" s="251"/>
      <c r="J1497" s="252"/>
      <c r="K1497" s="255"/>
      <c r="L1497" s="256"/>
      <c r="M1497" s="254"/>
      <c r="N1497" s="254"/>
      <c r="O1497" s="254"/>
      <c r="P1497" s="254"/>
      <c r="Q1497" s="254"/>
      <c r="R1497" s="254"/>
    </row>
    <row r="1498" spans="1:18" s="31" customFormat="1">
      <c r="A1498" s="71"/>
      <c r="B1498" s="202" t="s">
        <v>964</v>
      </c>
      <c r="C1498" s="65"/>
      <c r="D1498" s="50"/>
      <c r="E1498" s="50"/>
      <c r="F1498" s="50"/>
      <c r="G1498" s="50"/>
      <c r="H1498" s="50"/>
      <c r="I1498" s="37"/>
      <c r="J1498" s="49"/>
      <c r="K1498" s="34"/>
      <c r="L1498" s="38"/>
      <c r="M1498" s="30"/>
      <c r="N1498" s="30"/>
      <c r="O1498" s="30"/>
      <c r="P1498" s="30"/>
      <c r="Q1498" s="30"/>
      <c r="R1498" s="30"/>
    </row>
    <row r="1499" spans="1:18" s="31" customFormat="1">
      <c r="A1499" s="71"/>
      <c r="B1499" s="80"/>
      <c r="C1499" s="65"/>
      <c r="D1499" s="50">
        <v>2</v>
      </c>
      <c r="E1499" s="50">
        <v>3.6</v>
      </c>
      <c r="F1499" s="50"/>
      <c r="G1499" s="50">
        <v>2</v>
      </c>
      <c r="H1499" s="50">
        <f>ROUND(PRODUCT(D1499:G1499),2)</f>
        <v>14.4</v>
      </c>
      <c r="I1499" s="37"/>
      <c r="J1499" s="49"/>
      <c r="K1499" s="34"/>
      <c r="L1499" s="38"/>
      <c r="M1499" s="30"/>
      <c r="N1499" s="30"/>
      <c r="O1499" s="30"/>
      <c r="P1499" s="30"/>
      <c r="Q1499" s="30"/>
      <c r="R1499" s="30"/>
    </row>
    <row r="1500" spans="1:18" s="31" customFormat="1">
      <c r="A1500" s="71"/>
      <c r="B1500" s="80"/>
      <c r="C1500" s="65"/>
      <c r="D1500" s="50">
        <v>2</v>
      </c>
      <c r="E1500" s="50">
        <v>2.6</v>
      </c>
      <c r="F1500" s="50"/>
      <c r="G1500" s="50">
        <v>2</v>
      </c>
      <c r="H1500" s="50">
        <f>ROUND(PRODUCT(D1500:G1500),2)</f>
        <v>10.4</v>
      </c>
      <c r="I1500" s="37"/>
      <c r="J1500" s="49"/>
      <c r="K1500" s="34"/>
      <c r="L1500" s="38"/>
      <c r="M1500" s="30"/>
      <c r="N1500" s="30"/>
      <c r="O1500" s="30"/>
      <c r="P1500" s="30"/>
      <c r="Q1500" s="30"/>
      <c r="R1500" s="30"/>
    </row>
    <row r="1501" spans="1:18" s="31" customFormat="1">
      <c r="A1501" s="71"/>
      <c r="B1501" s="80"/>
      <c r="C1501" s="65"/>
      <c r="D1501" s="50"/>
      <c r="E1501" s="50">
        <f>E1499</f>
        <v>3.6</v>
      </c>
      <c r="F1501" s="50">
        <f>E1500</f>
        <v>2.6</v>
      </c>
      <c r="G1501" s="50"/>
      <c r="H1501" s="50">
        <f>ROUND(PRODUCT(D1501:G1501),2)</f>
        <v>9.36</v>
      </c>
      <c r="I1501" s="37"/>
      <c r="J1501" s="49"/>
      <c r="K1501" s="34"/>
      <c r="L1501" s="38"/>
      <c r="M1501" s="30"/>
      <c r="N1501" s="30"/>
      <c r="O1501" s="30"/>
      <c r="P1501" s="30"/>
      <c r="Q1501" s="30"/>
      <c r="R1501" s="30"/>
    </row>
    <row r="1502" spans="1:18" s="31" customFormat="1">
      <c r="A1502" s="47"/>
      <c r="B1502" s="70"/>
      <c r="C1502" s="65"/>
      <c r="D1502" s="50"/>
      <c r="E1502" s="50"/>
      <c r="F1502" s="50"/>
      <c r="G1502" s="50"/>
      <c r="H1502" s="50"/>
      <c r="I1502" s="37"/>
      <c r="J1502" s="49"/>
      <c r="K1502" s="34"/>
      <c r="L1502" s="38"/>
      <c r="M1502" s="30"/>
      <c r="N1502" s="30"/>
      <c r="O1502" s="30"/>
      <c r="P1502" s="30"/>
      <c r="Q1502" s="30"/>
      <c r="R1502" s="30"/>
    </row>
    <row r="1503" spans="1:18" s="31" customFormat="1">
      <c r="A1503" s="47"/>
      <c r="B1503" s="64" t="str">
        <f>"Total item "&amp;A1497</f>
        <v>Total item 1.12</v>
      </c>
      <c r="C1503" s="65"/>
      <c r="D1503" s="50"/>
      <c r="E1503" s="50"/>
      <c r="F1503" s="50"/>
      <c r="G1503" s="50"/>
      <c r="H1503" s="245">
        <f>SUM(H1498:H1502)</f>
        <v>34.159999999999997</v>
      </c>
      <c r="I1503" s="37"/>
      <c r="J1503" s="49"/>
      <c r="K1503" s="34"/>
      <c r="L1503" s="38"/>
      <c r="M1503" s="30"/>
      <c r="N1503" s="30"/>
      <c r="O1503" s="30"/>
      <c r="P1503" s="30"/>
      <c r="Q1503" s="30"/>
      <c r="R1503" s="30"/>
    </row>
    <row r="1504" spans="1:18" s="31" customFormat="1">
      <c r="A1504" s="185"/>
      <c r="B1504" s="187"/>
      <c r="C1504" s="188"/>
      <c r="D1504" s="189"/>
      <c r="E1504" s="189"/>
      <c r="F1504" s="189"/>
      <c r="G1504" s="189"/>
      <c r="H1504" s="190"/>
      <c r="I1504" s="37"/>
      <c r="J1504" s="49"/>
      <c r="K1504" s="34"/>
      <c r="L1504" s="38"/>
      <c r="M1504" s="30"/>
      <c r="N1504" s="30"/>
      <c r="O1504" s="30"/>
      <c r="P1504" s="30"/>
      <c r="Q1504" s="30"/>
      <c r="R1504" s="30"/>
    </row>
    <row r="1505" spans="1:18" s="249" customFormat="1" ht="31.2">
      <c r="A1505" s="243" t="s">
        <v>1031</v>
      </c>
      <c r="B1505" s="244" t="s">
        <v>970</v>
      </c>
      <c r="C1505" s="243" t="s">
        <v>14</v>
      </c>
      <c r="D1505" s="245"/>
      <c r="E1505" s="250"/>
      <c r="F1505" s="245"/>
      <c r="G1505" s="245"/>
      <c r="H1505" s="245"/>
      <c r="I1505" s="251"/>
      <c r="J1505" s="252"/>
      <c r="K1505" s="255"/>
      <c r="L1505" s="256"/>
      <c r="M1505" s="254"/>
      <c r="N1505" s="254"/>
      <c r="O1505" s="254"/>
      <c r="P1505" s="254"/>
      <c r="Q1505" s="254"/>
      <c r="R1505" s="254"/>
    </row>
    <row r="1506" spans="1:18" s="31" customFormat="1">
      <c r="A1506" s="71"/>
      <c r="B1506" s="202" t="s">
        <v>944</v>
      </c>
      <c r="C1506" s="65"/>
      <c r="D1506" s="50"/>
      <c r="E1506" s="50"/>
      <c r="F1506" s="50"/>
      <c r="G1506" s="50"/>
      <c r="H1506" s="50"/>
      <c r="I1506" s="37"/>
      <c r="J1506" s="49"/>
      <c r="K1506" s="34"/>
      <c r="L1506" s="38"/>
      <c r="M1506" s="30"/>
      <c r="N1506" s="30"/>
      <c r="O1506" s="30"/>
      <c r="P1506" s="30"/>
      <c r="Q1506" s="30"/>
      <c r="R1506" s="30"/>
    </row>
    <row r="1507" spans="1:18" s="31" customFormat="1">
      <c r="A1507" s="71"/>
      <c r="B1507" s="80" t="s">
        <v>953</v>
      </c>
      <c r="C1507" s="65"/>
      <c r="D1507" s="50">
        <f>H1495</f>
        <v>845.76</v>
      </c>
      <c r="E1507" s="50"/>
      <c r="F1507" s="50"/>
      <c r="G1507" s="50"/>
      <c r="H1507" s="50">
        <f>ROUND(PRODUCT(D1507:G1507),2)</f>
        <v>845.76</v>
      </c>
      <c r="I1507" s="37"/>
      <c r="J1507" s="49"/>
      <c r="K1507" s="34"/>
      <c r="L1507" s="38"/>
      <c r="M1507" s="30"/>
      <c r="N1507" s="30"/>
      <c r="O1507" s="30"/>
      <c r="P1507" s="30"/>
      <c r="Q1507" s="30"/>
      <c r="R1507" s="30"/>
    </row>
    <row r="1508" spans="1:18" s="31" customFormat="1">
      <c r="A1508" s="47"/>
      <c r="B1508" s="70"/>
      <c r="C1508" s="65"/>
      <c r="D1508" s="50"/>
      <c r="E1508" s="50"/>
      <c r="F1508" s="50"/>
      <c r="G1508" s="50"/>
      <c r="H1508" s="50"/>
      <c r="I1508" s="37"/>
      <c r="J1508" s="49"/>
      <c r="K1508" s="34"/>
      <c r="L1508" s="38"/>
      <c r="M1508" s="30"/>
      <c r="N1508" s="30"/>
      <c r="O1508" s="30"/>
      <c r="P1508" s="30"/>
      <c r="Q1508" s="30"/>
      <c r="R1508" s="30"/>
    </row>
    <row r="1509" spans="1:18" s="31" customFormat="1">
      <c r="A1509" s="47"/>
      <c r="B1509" s="64" t="str">
        <f>"Total item "&amp;A1505</f>
        <v>Total item 1.13</v>
      </c>
      <c r="C1509" s="65"/>
      <c r="D1509" s="50"/>
      <c r="E1509" s="50"/>
      <c r="F1509" s="50"/>
      <c r="G1509" s="50"/>
      <c r="H1509" s="245">
        <f>SUM(H1506:H1508)</f>
        <v>845.76</v>
      </c>
      <c r="I1509" s="37"/>
      <c r="J1509" s="49"/>
      <c r="K1509" s="34"/>
      <c r="L1509" s="38"/>
      <c r="M1509" s="30"/>
      <c r="N1509" s="30"/>
      <c r="O1509" s="30"/>
      <c r="P1509" s="30"/>
      <c r="Q1509" s="30"/>
      <c r="R1509" s="30"/>
    </row>
    <row r="1510" spans="1:18" s="31" customFormat="1">
      <c r="A1510" s="185"/>
      <c r="B1510" s="187"/>
      <c r="C1510" s="188"/>
      <c r="D1510" s="189"/>
      <c r="E1510" s="189"/>
      <c r="F1510" s="189"/>
      <c r="G1510" s="189"/>
      <c r="H1510" s="190"/>
      <c r="I1510" s="37"/>
      <c r="J1510" s="49"/>
      <c r="K1510" s="34"/>
      <c r="L1510" s="38"/>
      <c r="M1510" s="30"/>
      <c r="N1510" s="30"/>
      <c r="O1510" s="30"/>
      <c r="P1510" s="30"/>
      <c r="Q1510" s="30"/>
      <c r="R1510" s="30"/>
    </row>
    <row r="1511" spans="1:18" s="249" customFormat="1" ht="31.2">
      <c r="A1511" s="243" t="s">
        <v>1032</v>
      </c>
      <c r="B1511" s="244" t="s">
        <v>908</v>
      </c>
      <c r="C1511" s="243" t="s">
        <v>14</v>
      </c>
      <c r="D1511" s="245"/>
      <c r="E1511" s="250"/>
      <c r="F1511" s="245"/>
      <c r="G1511" s="245"/>
      <c r="H1511" s="245"/>
      <c r="I1511" s="251"/>
      <c r="J1511" s="252"/>
      <c r="K1511" s="255"/>
      <c r="L1511" s="256"/>
      <c r="M1511" s="254"/>
      <c r="N1511" s="254"/>
      <c r="O1511" s="254"/>
      <c r="P1511" s="254"/>
      <c r="Q1511" s="254"/>
      <c r="R1511" s="254"/>
    </row>
    <row r="1512" spans="1:18" s="31" customFormat="1">
      <c r="A1512" s="71"/>
      <c r="B1512" s="202" t="s">
        <v>944</v>
      </c>
      <c r="C1512" s="65"/>
      <c r="D1512" s="50"/>
      <c r="E1512" s="50"/>
      <c r="F1512" s="50"/>
      <c r="G1512" s="50"/>
      <c r="H1512" s="50"/>
      <c r="I1512" s="37"/>
      <c r="J1512" s="49"/>
      <c r="K1512" s="34"/>
      <c r="L1512" s="38"/>
      <c r="M1512" s="30"/>
      <c r="N1512" s="30"/>
      <c r="O1512" s="30"/>
      <c r="P1512" s="30"/>
      <c r="Q1512" s="30"/>
      <c r="R1512" s="30"/>
    </row>
    <row r="1513" spans="1:18" s="31" customFormat="1">
      <c r="A1513" s="71"/>
      <c r="B1513" s="80" t="s">
        <v>954</v>
      </c>
      <c r="C1513" s="65"/>
      <c r="D1513" s="50">
        <f>H1509</f>
        <v>845.76</v>
      </c>
      <c r="E1513" s="50"/>
      <c r="F1513" s="50"/>
      <c r="G1513" s="50"/>
      <c r="H1513" s="50">
        <f>ROUND(PRODUCT(D1513:G1513),2)</f>
        <v>845.76</v>
      </c>
      <c r="I1513" s="37"/>
      <c r="J1513" s="49"/>
      <c r="K1513" s="34"/>
      <c r="L1513" s="38"/>
      <c r="M1513" s="30"/>
      <c r="N1513" s="30"/>
      <c r="O1513" s="30"/>
      <c r="P1513" s="30"/>
      <c r="Q1513" s="30"/>
      <c r="R1513" s="30"/>
    </row>
    <row r="1514" spans="1:18" s="31" customFormat="1">
      <c r="A1514" s="47"/>
      <c r="B1514" s="70"/>
      <c r="C1514" s="65"/>
      <c r="D1514" s="50"/>
      <c r="E1514" s="50"/>
      <c r="F1514" s="50"/>
      <c r="G1514" s="50"/>
      <c r="H1514" s="50"/>
      <c r="I1514" s="37"/>
      <c r="J1514" s="49"/>
      <c r="K1514" s="34"/>
      <c r="L1514" s="38"/>
      <c r="M1514" s="30"/>
      <c r="N1514" s="30"/>
      <c r="O1514" s="30"/>
      <c r="P1514" s="30"/>
      <c r="Q1514" s="30"/>
      <c r="R1514" s="30"/>
    </row>
    <row r="1515" spans="1:18" s="31" customFormat="1">
      <c r="A1515" s="47"/>
      <c r="B1515" s="64" t="str">
        <f>"Total item "&amp;A1511</f>
        <v>Total item 1.14</v>
      </c>
      <c r="C1515" s="65"/>
      <c r="D1515" s="50"/>
      <c r="E1515" s="50"/>
      <c r="F1515" s="50"/>
      <c r="G1515" s="50"/>
      <c r="H1515" s="245">
        <f>SUM(H1512:H1514)</f>
        <v>845.76</v>
      </c>
      <c r="I1515" s="37"/>
      <c r="J1515" s="49"/>
      <c r="K1515" s="34"/>
      <c r="L1515" s="38"/>
      <c r="M1515" s="30"/>
      <c r="N1515" s="30"/>
      <c r="O1515" s="30"/>
      <c r="P1515" s="30"/>
      <c r="Q1515" s="30"/>
      <c r="R1515" s="30"/>
    </row>
    <row r="1516" spans="1:18" s="31" customFormat="1">
      <c r="A1516" s="185"/>
      <c r="B1516" s="187"/>
      <c r="C1516" s="188"/>
      <c r="D1516" s="189"/>
      <c r="E1516" s="189"/>
      <c r="F1516" s="189"/>
      <c r="G1516" s="189"/>
      <c r="H1516" s="190"/>
      <c r="I1516" s="37"/>
      <c r="J1516" s="49"/>
      <c r="K1516" s="34"/>
      <c r="L1516" s="38"/>
      <c r="M1516" s="30"/>
      <c r="N1516" s="30"/>
      <c r="O1516" s="30"/>
      <c r="P1516" s="30"/>
      <c r="Q1516" s="30"/>
      <c r="R1516" s="30"/>
    </row>
    <row r="1517" spans="1:18" s="249" customFormat="1" ht="31.2">
      <c r="A1517" s="243" t="s">
        <v>1033</v>
      </c>
      <c r="B1517" s="244" t="s">
        <v>798</v>
      </c>
      <c r="C1517" s="243" t="s">
        <v>14</v>
      </c>
      <c r="D1517" s="245"/>
      <c r="E1517" s="250"/>
      <c r="F1517" s="245"/>
      <c r="G1517" s="245"/>
      <c r="H1517" s="245"/>
      <c r="I1517" s="251"/>
      <c r="J1517" s="252"/>
      <c r="K1517" s="255"/>
      <c r="L1517" s="256"/>
      <c r="M1517" s="254"/>
      <c r="N1517" s="254"/>
      <c r="O1517" s="254"/>
      <c r="P1517" s="254"/>
      <c r="Q1517" s="254"/>
      <c r="R1517" s="254"/>
    </row>
    <row r="1518" spans="1:18" s="31" customFormat="1">
      <c r="A1518" s="71"/>
      <c r="B1518" s="202" t="s">
        <v>939</v>
      </c>
      <c r="C1518" s="65"/>
      <c r="D1518" s="50"/>
      <c r="E1518" s="50"/>
      <c r="F1518" s="50"/>
      <c r="G1518" s="50"/>
      <c r="H1518" s="50"/>
      <c r="I1518" s="37"/>
      <c r="J1518" s="49"/>
      <c r="K1518" s="34"/>
      <c r="L1518" s="38"/>
      <c r="M1518" s="30"/>
      <c r="N1518" s="30"/>
      <c r="O1518" s="30"/>
      <c r="P1518" s="30"/>
      <c r="Q1518" s="30"/>
      <c r="R1518" s="30"/>
    </row>
    <row r="1519" spans="1:18" s="31" customFormat="1">
      <c r="A1519" s="71"/>
      <c r="B1519" s="80" t="s">
        <v>940</v>
      </c>
      <c r="C1519" s="65"/>
      <c r="D1519" s="50"/>
      <c r="E1519" s="50">
        <v>3</v>
      </c>
      <c r="F1519" s="50"/>
      <c r="G1519" s="50">
        <v>2</v>
      </c>
      <c r="H1519" s="50">
        <f>ROUND(PRODUCT(D1519:G1519),2)</f>
        <v>6</v>
      </c>
      <c r="I1519" s="37"/>
      <c r="J1519" s="49"/>
      <c r="K1519" s="34"/>
      <c r="L1519" s="38"/>
      <c r="M1519" s="30"/>
      <c r="N1519" s="30"/>
      <c r="O1519" s="30"/>
      <c r="P1519" s="30"/>
      <c r="Q1519" s="30"/>
      <c r="R1519" s="30"/>
    </row>
    <row r="1520" spans="1:18" s="31" customFormat="1">
      <c r="A1520" s="47"/>
      <c r="B1520" s="70"/>
      <c r="C1520" s="65"/>
      <c r="D1520" s="50"/>
      <c r="E1520" s="50"/>
      <c r="F1520" s="50"/>
      <c r="G1520" s="50"/>
      <c r="H1520" s="50"/>
      <c r="I1520" s="37"/>
      <c r="J1520" s="49"/>
      <c r="K1520" s="34"/>
      <c r="L1520" s="38"/>
      <c r="M1520" s="30"/>
      <c r="N1520" s="30"/>
      <c r="O1520" s="30"/>
      <c r="P1520" s="30"/>
      <c r="Q1520" s="30"/>
      <c r="R1520" s="30"/>
    </row>
    <row r="1521" spans="1:18" s="31" customFormat="1">
      <c r="A1521" s="47"/>
      <c r="B1521" s="64" t="str">
        <f>"Total item "&amp;A1517</f>
        <v>Total item 1.15</v>
      </c>
      <c r="C1521" s="65"/>
      <c r="D1521" s="50"/>
      <c r="E1521" s="50"/>
      <c r="F1521" s="50"/>
      <c r="G1521" s="50"/>
      <c r="H1521" s="245">
        <f>SUM(H1518:H1520)</f>
        <v>6</v>
      </c>
      <c r="I1521" s="37"/>
      <c r="J1521" s="49"/>
      <c r="K1521" s="34"/>
      <c r="L1521" s="38"/>
      <c r="M1521" s="30"/>
      <c r="N1521" s="30"/>
      <c r="O1521" s="30"/>
      <c r="P1521" s="30"/>
      <c r="Q1521" s="30"/>
      <c r="R1521" s="30"/>
    </row>
    <row r="1522" spans="1:18" s="31" customFormat="1">
      <c r="A1522" s="185"/>
      <c r="B1522" s="187"/>
      <c r="C1522" s="188"/>
      <c r="D1522" s="189"/>
      <c r="E1522" s="189"/>
      <c r="F1522" s="189"/>
      <c r="G1522" s="189"/>
      <c r="H1522" s="190"/>
      <c r="I1522" s="37"/>
      <c r="J1522" s="49"/>
      <c r="K1522" s="34"/>
      <c r="L1522" s="38"/>
      <c r="M1522" s="30"/>
      <c r="N1522" s="30"/>
      <c r="O1522" s="30"/>
      <c r="P1522" s="30"/>
      <c r="Q1522" s="30"/>
      <c r="R1522" s="30"/>
    </row>
    <row r="1523" spans="1:18" s="249" customFormat="1" ht="46.8">
      <c r="A1523" s="243" t="s">
        <v>1034</v>
      </c>
      <c r="B1523" s="244" t="s">
        <v>941</v>
      </c>
      <c r="C1523" s="243" t="s">
        <v>14</v>
      </c>
      <c r="D1523" s="245"/>
      <c r="E1523" s="250"/>
      <c r="F1523" s="245"/>
      <c r="G1523" s="245"/>
      <c r="H1523" s="245"/>
      <c r="I1523" s="251"/>
      <c r="J1523" s="252"/>
      <c r="K1523" s="255"/>
      <c r="L1523" s="256"/>
      <c r="M1523" s="254"/>
      <c r="N1523" s="254"/>
      <c r="O1523" s="254"/>
      <c r="P1523" s="254"/>
      <c r="Q1523" s="254"/>
      <c r="R1523" s="254"/>
    </row>
    <row r="1524" spans="1:18" s="31" customFormat="1">
      <c r="A1524" s="71"/>
      <c r="B1524" s="202" t="s">
        <v>939</v>
      </c>
      <c r="C1524" s="65"/>
      <c r="D1524" s="50" t="s">
        <v>942</v>
      </c>
      <c r="E1524" s="50"/>
      <c r="F1524" s="50"/>
      <c r="G1524" s="50"/>
      <c r="H1524" s="50"/>
      <c r="I1524" s="37"/>
      <c r="J1524" s="49"/>
      <c r="K1524" s="34"/>
      <c r="L1524" s="38"/>
      <c r="M1524" s="30"/>
      <c r="N1524" s="30"/>
      <c r="O1524" s="30"/>
      <c r="P1524" s="30"/>
      <c r="Q1524" s="30"/>
      <c r="R1524" s="30"/>
    </row>
    <row r="1525" spans="1:18" s="31" customFormat="1">
      <c r="A1525" s="71"/>
      <c r="B1525" s="80" t="s">
        <v>940</v>
      </c>
      <c r="C1525" s="65"/>
      <c r="D1525" s="50">
        <v>2</v>
      </c>
      <c r="E1525" s="50">
        <v>3</v>
      </c>
      <c r="F1525" s="50"/>
      <c r="G1525" s="50">
        <v>2</v>
      </c>
      <c r="H1525" s="50">
        <f>ROUND(PRODUCT(D1525:G1525),2)</f>
        <v>12</v>
      </c>
      <c r="I1525" s="37"/>
      <c r="J1525" s="49"/>
      <c r="K1525" s="34"/>
      <c r="L1525" s="38"/>
      <c r="M1525" s="30"/>
      <c r="N1525" s="30"/>
      <c r="O1525" s="30"/>
      <c r="P1525" s="30"/>
      <c r="Q1525" s="30"/>
      <c r="R1525" s="30"/>
    </row>
    <row r="1526" spans="1:18" s="31" customFormat="1">
      <c r="A1526" s="47"/>
      <c r="B1526" s="70"/>
      <c r="C1526" s="65"/>
      <c r="D1526" s="50"/>
      <c r="E1526" s="50"/>
      <c r="F1526" s="50"/>
      <c r="G1526" s="50"/>
      <c r="H1526" s="50"/>
      <c r="I1526" s="37"/>
      <c r="J1526" s="49"/>
      <c r="K1526" s="34"/>
      <c r="L1526" s="38"/>
      <c r="M1526" s="30"/>
      <c r="N1526" s="30"/>
      <c r="O1526" s="30"/>
      <c r="P1526" s="30"/>
      <c r="Q1526" s="30"/>
      <c r="R1526" s="30"/>
    </row>
    <row r="1527" spans="1:18" s="31" customFormat="1">
      <c r="A1527" s="47"/>
      <c r="B1527" s="64" t="str">
        <f>"Total item "&amp;A1523</f>
        <v>Total item 1.16</v>
      </c>
      <c r="C1527" s="65"/>
      <c r="D1527" s="50"/>
      <c r="E1527" s="50"/>
      <c r="F1527" s="50"/>
      <c r="G1527" s="50"/>
      <c r="H1527" s="245">
        <f>SUM(H1524:H1526)</f>
        <v>12</v>
      </c>
      <c r="I1527" s="37"/>
      <c r="J1527" s="49"/>
      <c r="K1527" s="34"/>
      <c r="L1527" s="38"/>
      <c r="M1527" s="30"/>
      <c r="N1527" s="30"/>
      <c r="O1527" s="30"/>
      <c r="P1527" s="30"/>
      <c r="Q1527" s="30"/>
      <c r="R1527" s="30"/>
    </row>
    <row r="1528" spans="1:18" s="31" customFormat="1">
      <c r="A1528" s="185"/>
      <c r="B1528" s="187"/>
      <c r="C1528" s="188"/>
      <c r="D1528" s="189"/>
      <c r="E1528" s="189"/>
      <c r="F1528" s="189"/>
      <c r="G1528" s="189"/>
      <c r="H1528" s="190"/>
      <c r="I1528" s="37"/>
      <c r="J1528" s="49"/>
      <c r="K1528" s="34"/>
      <c r="L1528" s="38"/>
      <c r="M1528" s="30"/>
      <c r="N1528" s="30"/>
      <c r="O1528" s="30"/>
      <c r="P1528" s="30"/>
      <c r="Q1528" s="30"/>
      <c r="R1528" s="30"/>
    </row>
    <row r="1529" spans="1:18" s="249" customFormat="1" ht="62.4">
      <c r="A1529" s="243" t="s">
        <v>1035</v>
      </c>
      <c r="B1529" s="244" t="s">
        <v>1052</v>
      </c>
      <c r="C1529" s="243" t="s">
        <v>14</v>
      </c>
      <c r="D1529" s="245"/>
      <c r="E1529" s="250"/>
      <c r="F1529" s="245"/>
      <c r="G1529" s="245"/>
      <c r="H1529" s="245"/>
      <c r="I1529" s="251"/>
      <c r="J1529" s="252"/>
      <c r="K1529" s="255"/>
      <c r="L1529" s="256"/>
      <c r="M1529" s="254"/>
      <c r="N1529" s="254"/>
      <c r="O1529" s="254"/>
      <c r="P1529" s="254"/>
      <c r="Q1529" s="254"/>
      <c r="R1529" s="254"/>
    </row>
    <row r="1530" spans="1:18" s="31" customFormat="1">
      <c r="A1530" s="71"/>
      <c r="B1530" s="202" t="s">
        <v>955</v>
      </c>
      <c r="C1530" s="65"/>
      <c r="D1530" s="50"/>
      <c r="E1530" s="50"/>
      <c r="F1530" s="50"/>
      <c r="G1530" s="50"/>
      <c r="H1530" s="50"/>
      <c r="I1530" s="37"/>
      <c r="J1530" s="49"/>
      <c r="K1530" s="34"/>
      <c r="L1530" s="38"/>
      <c r="M1530" s="30"/>
      <c r="N1530" s="30"/>
      <c r="O1530" s="30"/>
      <c r="P1530" s="30"/>
      <c r="Q1530" s="30"/>
      <c r="R1530" s="30"/>
    </row>
    <row r="1531" spans="1:18" s="31" customFormat="1">
      <c r="A1531" s="71"/>
      <c r="B1531" s="80" t="s">
        <v>945</v>
      </c>
      <c r="C1531" s="65"/>
      <c r="D1531" s="50"/>
      <c r="E1531" s="50">
        <v>26.73</v>
      </c>
      <c r="F1531" s="50"/>
      <c r="G1531" s="50">
        <v>2</v>
      </c>
      <c r="H1531" s="50">
        <f>ROUND(PRODUCT(D1531:G1531),2)</f>
        <v>53.46</v>
      </c>
      <c r="I1531" s="37"/>
      <c r="J1531" s="49"/>
      <c r="K1531" s="34"/>
      <c r="L1531" s="38"/>
      <c r="M1531" s="30"/>
      <c r="N1531" s="30"/>
      <c r="O1531" s="30"/>
      <c r="P1531" s="30"/>
      <c r="Q1531" s="30"/>
      <c r="R1531" s="30"/>
    </row>
    <row r="1532" spans="1:18" s="31" customFormat="1">
      <c r="A1532" s="71"/>
      <c r="B1532" s="80" t="s">
        <v>946</v>
      </c>
      <c r="C1532" s="65"/>
      <c r="D1532" s="50"/>
      <c r="E1532" s="50">
        <v>9.1199999999999992</v>
      </c>
      <c r="F1532" s="50"/>
      <c r="G1532" s="50">
        <v>2</v>
      </c>
      <c r="H1532" s="50">
        <f>ROUND(PRODUCT(D1532:G1532),2)</f>
        <v>18.239999999999998</v>
      </c>
      <c r="I1532" s="37"/>
      <c r="J1532" s="49"/>
      <c r="K1532" s="34"/>
      <c r="L1532" s="38"/>
      <c r="M1532" s="30"/>
      <c r="N1532" s="30"/>
      <c r="O1532" s="30"/>
      <c r="P1532" s="30"/>
      <c r="Q1532" s="30"/>
      <c r="R1532" s="30"/>
    </row>
    <row r="1533" spans="1:18" s="31" customFormat="1">
      <c r="A1533" s="71"/>
      <c r="B1533" s="80" t="s">
        <v>947</v>
      </c>
      <c r="C1533" s="65"/>
      <c r="D1533" s="50"/>
      <c r="E1533" s="50">
        <v>5.19</v>
      </c>
      <c r="F1533" s="50"/>
      <c r="G1533" s="50">
        <v>2</v>
      </c>
      <c r="H1533" s="50">
        <f>ROUND(PRODUCT(D1533:G1533),2)</f>
        <v>10.38</v>
      </c>
      <c r="I1533" s="37"/>
      <c r="J1533" s="49"/>
      <c r="K1533" s="34"/>
      <c r="L1533" s="38"/>
      <c r="M1533" s="30"/>
      <c r="N1533" s="30"/>
      <c r="O1533" s="30"/>
      <c r="P1533" s="30"/>
      <c r="Q1533" s="30"/>
      <c r="R1533" s="30"/>
    </row>
    <row r="1534" spans="1:18" s="31" customFormat="1">
      <c r="A1534" s="47"/>
      <c r="B1534" s="70"/>
      <c r="C1534" s="65"/>
      <c r="D1534" s="50"/>
      <c r="E1534" s="50"/>
      <c r="F1534" s="50"/>
      <c r="G1534" s="50"/>
      <c r="H1534" s="50"/>
      <c r="I1534" s="37"/>
      <c r="J1534" s="49"/>
      <c r="K1534" s="34"/>
      <c r="L1534" s="38"/>
      <c r="M1534" s="30"/>
      <c r="N1534" s="30"/>
      <c r="O1534" s="30"/>
      <c r="P1534" s="30"/>
      <c r="Q1534" s="30"/>
      <c r="R1534" s="30"/>
    </row>
    <row r="1535" spans="1:18" s="31" customFormat="1">
      <c r="A1535" s="47"/>
      <c r="B1535" s="64" t="str">
        <f>"Total item "&amp;A1529</f>
        <v>Total item 1.17</v>
      </c>
      <c r="C1535" s="65"/>
      <c r="D1535" s="50"/>
      <c r="E1535" s="50"/>
      <c r="F1535" s="50"/>
      <c r="G1535" s="50"/>
      <c r="H1535" s="245">
        <f>SUM(H1530:H1534)</f>
        <v>82.08</v>
      </c>
      <c r="I1535" s="37"/>
      <c r="J1535" s="49"/>
      <c r="K1535" s="34"/>
      <c r="L1535" s="38"/>
      <c r="M1535" s="30"/>
      <c r="N1535" s="30"/>
      <c r="O1535" s="30"/>
      <c r="P1535" s="30"/>
      <c r="Q1535" s="30"/>
      <c r="R1535" s="30"/>
    </row>
    <row r="1536" spans="1:18" s="31" customFormat="1">
      <c r="A1536" s="185"/>
      <c r="B1536" s="187"/>
      <c r="C1536" s="188"/>
      <c r="D1536" s="189"/>
      <c r="E1536" s="189"/>
      <c r="F1536" s="189"/>
      <c r="G1536" s="189"/>
      <c r="H1536" s="190"/>
      <c r="I1536" s="37"/>
      <c r="J1536" s="49"/>
      <c r="K1536" s="34"/>
      <c r="L1536" s="38"/>
      <c r="M1536" s="30"/>
      <c r="N1536" s="30"/>
      <c r="O1536" s="30"/>
      <c r="P1536" s="30"/>
      <c r="Q1536" s="30"/>
      <c r="R1536" s="30"/>
    </row>
    <row r="1537" spans="1:18" s="249" customFormat="1" ht="46.8">
      <c r="A1537" s="243" t="s">
        <v>1036</v>
      </c>
      <c r="B1537" s="244" t="s">
        <v>1053</v>
      </c>
      <c r="C1537" s="243" t="s">
        <v>16</v>
      </c>
      <c r="D1537" s="245"/>
      <c r="E1537" s="250"/>
      <c r="F1537" s="245"/>
      <c r="G1537" s="245"/>
      <c r="H1537" s="245"/>
      <c r="I1537" s="251"/>
      <c r="J1537" s="252"/>
      <c r="K1537" s="255"/>
      <c r="L1537" s="256"/>
      <c r="M1537" s="254"/>
      <c r="N1537" s="254"/>
      <c r="O1537" s="254"/>
      <c r="P1537" s="254"/>
      <c r="Q1537" s="254"/>
      <c r="R1537" s="254"/>
    </row>
    <row r="1538" spans="1:18" s="31" customFormat="1">
      <c r="A1538" s="71"/>
      <c r="B1538" s="202" t="s">
        <v>958</v>
      </c>
      <c r="C1538" s="65"/>
      <c r="D1538" s="50"/>
      <c r="E1538" s="50"/>
      <c r="F1538" s="50"/>
      <c r="G1538" s="50"/>
      <c r="H1538" s="50"/>
      <c r="I1538" s="37"/>
      <c r="J1538" s="49"/>
      <c r="K1538" s="34"/>
      <c r="L1538" s="38"/>
      <c r="M1538" s="30"/>
      <c r="N1538" s="30"/>
      <c r="O1538" s="30"/>
      <c r="P1538" s="30"/>
      <c r="Q1538" s="30"/>
      <c r="R1538" s="30"/>
    </row>
    <row r="1539" spans="1:18" s="31" customFormat="1">
      <c r="A1539" s="71"/>
      <c r="B1539" s="80" t="s">
        <v>956</v>
      </c>
      <c r="C1539" s="65"/>
      <c r="D1539" s="50"/>
      <c r="E1539" s="50">
        <v>4.8499999999999996</v>
      </c>
      <c r="F1539" s="50"/>
      <c r="G1539" s="50"/>
      <c r="H1539" s="50">
        <f>ROUND(PRODUCT(D1539:G1539),2)</f>
        <v>4.8499999999999996</v>
      </c>
      <c r="I1539" s="37"/>
      <c r="J1539" s="49"/>
      <c r="K1539" s="34"/>
      <c r="L1539" s="38"/>
      <c r="M1539" s="30"/>
      <c r="N1539" s="30"/>
      <c r="O1539" s="30"/>
      <c r="P1539" s="30"/>
      <c r="Q1539" s="30"/>
      <c r="R1539" s="30"/>
    </row>
    <row r="1540" spans="1:18" s="31" customFormat="1">
      <c r="A1540" s="71"/>
      <c r="B1540" s="80" t="s">
        <v>957</v>
      </c>
      <c r="C1540" s="65"/>
      <c r="D1540" s="50"/>
      <c r="E1540" s="50">
        <v>8.6199999999999992</v>
      </c>
      <c r="F1540" s="50"/>
      <c r="G1540" s="50"/>
      <c r="H1540" s="50">
        <f>ROUND(PRODUCT(D1540:G1540),2)</f>
        <v>8.6199999999999992</v>
      </c>
      <c r="I1540" s="37"/>
      <c r="J1540" s="49"/>
      <c r="K1540" s="34"/>
      <c r="L1540" s="38"/>
      <c r="M1540" s="30"/>
      <c r="N1540" s="30"/>
      <c r="O1540" s="30"/>
      <c r="P1540" s="30"/>
      <c r="Q1540" s="30"/>
      <c r="R1540" s="30"/>
    </row>
    <row r="1541" spans="1:18" s="31" customFormat="1">
      <c r="A1541" s="71"/>
      <c r="B1541" s="80"/>
      <c r="C1541" s="65"/>
      <c r="D1541" s="50"/>
      <c r="E1541" s="50">
        <v>5.12</v>
      </c>
      <c r="F1541" s="50"/>
      <c r="G1541" s="50"/>
      <c r="H1541" s="50">
        <f>ROUND(PRODUCT(D1541:G1541),2)</f>
        <v>5.12</v>
      </c>
      <c r="I1541" s="37"/>
      <c r="J1541" s="49"/>
      <c r="K1541" s="34"/>
      <c r="L1541" s="38"/>
      <c r="M1541" s="30"/>
      <c r="N1541" s="30"/>
      <c r="O1541" s="30"/>
      <c r="P1541" s="30"/>
      <c r="Q1541" s="30"/>
      <c r="R1541" s="30"/>
    </row>
    <row r="1542" spans="1:18" s="31" customFormat="1">
      <c r="A1542" s="71"/>
      <c r="B1542" s="80"/>
      <c r="C1542" s="65"/>
      <c r="D1542" s="50"/>
      <c r="E1542" s="50">
        <v>5.53</v>
      </c>
      <c r="F1542" s="50"/>
      <c r="G1542" s="50"/>
      <c r="H1542" s="50">
        <f>ROUND(PRODUCT(D1542:G1542),2)</f>
        <v>5.53</v>
      </c>
      <c r="I1542" s="37"/>
      <c r="J1542" s="49"/>
      <c r="K1542" s="34"/>
      <c r="L1542" s="38"/>
      <c r="M1542" s="30"/>
      <c r="N1542" s="30"/>
      <c r="O1542" s="30"/>
      <c r="P1542" s="30"/>
      <c r="Q1542" s="30"/>
      <c r="R1542" s="30"/>
    </row>
    <row r="1543" spans="1:18" s="31" customFormat="1">
      <c r="A1543" s="71"/>
      <c r="B1543" s="80"/>
      <c r="C1543" s="65"/>
      <c r="D1543" s="50">
        <v>2</v>
      </c>
      <c r="E1543" s="50">
        <v>2.1</v>
      </c>
      <c r="F1543" s="50"/>
      <c r="G1543" s="50"/>
      <c r="H1543" s="50">
        <f>ROUND(PRODUCT(D1543:G1543),2)</f>
        <v>4.2</v>
      </c>
      <c r="I1543" s="37"/>
      <c r="J1543" s="49"/>
      <c r="K1543" s="34"/>
      <c r="L1543" s="38"/>
      <c r="M1543" s="30"/>
      <c r="N1543" s="30"/>
      <c r="O1543" s="30"/>
      <c r="P1543" s="30"/>
      <c r="Q1543" s="30"/>
      <c r="R1543" s="30"/>
    </row>
    <row r="1544" spans="1:18" s="31" customFormat="1">
      <c r="A1544" s="47"/>
      <c r="B1544" s="70"/>
      <c r="C1544" s="65"/>
      <c r="D1544" s="50"/>
      <c r="E1544" s="50"/>
      <c r="F1544" s="50"/>
      <c r="G1544" s="50"/>
      <c r="H1544" s="50"/>
      <c r="I1544" s="37"/>
      <c r="J1544" s="49"/>
      <c r="K1544" s="34"/>
      <c r="L1544" s="38"/>
      <c r="M1544" s="30"/>
      <c r="N1544" s="30"/>
      <c r="O1544" s="30"/>
      <c r="P1544" s="30"/>
      <c r="Q1544" s="30"/>
      <c r="R1544" s="30"/>
    </row>
    <row r="1545" spans="1:18" s="31" customFormat="1">
      <c r="A1545" s="47"/>
      <c r="B1545" s="64" t="str">
        <f>"Total item "&amp;A1537</f>
        <v>Total item 1.18</v>
      </c>
      <c r="C1545" s="65"/>
      <c r="D1545" s="50"/>
      <c r="E1545" s="50"/>
      <c r="F1545" s="50"/>
      <c r="G1545" s="50"/>
      <c r="H1545" s="245">
        <f>SUM(H1538:H1544)</f>
        <v>28.32</v>
      </c>
      <c r="I1545" s="37"/>
      <c r="J1545" s="49"/>
      <c r="K1545" s="34"/>
      <c r="L1545" s="38"/>
      <c r="M1545" s="30"/>
      <c r="N1545" s="30"/>
      <c r="O1545" s="30"/>
      <c r="P1545" s="30"/>
      <c r="Q1545" s="30"/>
      <c r="R1545" s="30"/>
    </row>
    <row r="1546" spans="1:18" s="31" customFormat="1">
      <c r="A1546" s="185"/>
      <c r="B1546" s="187"/>
      <c r="C1546" s="188"/>
      <c r="D1546" s="189"/>
      <c r="E1546" s="189"/>
      <c r="F1546" s="189"/>
      <c r="G1546" s="189"/>
      <c r="H1546" s="190"/>
      <c r="I1546" s="37"/>
      <c r="J1546" s="49"/>
      <c r="K1546" s="34"/>
      <c r="L1546" s="38"/>
      <c r="M1546" s="30"/>
      <c r="N1546" s="30"/>
      <c r="O1546" s="30"/>
      <c r="P1546" s="30"/>
      <c r="Q1546" s="30"/>
      <c r="R1546" s="30"/>
    </row>
    <row r="1547" spans="1:18" s="31" customFormat="1">
      <c r="A1547" s="57" t="s">
        <v>23</v>
      </c>
      <c r="B1547" s="59" t="s">
        <v>1040</v>
      </c>
      <c r="C1547" s="58"/>
      <c r="D1547" s="60"/>
      <c r="E1547" s="60"/>
      <c r="F1547" s="60"/>
      <c r="G1547" s="60"/>
      <c r="H1547" s="60"/>
      <c r="I1547" s="228" t="str">
        <f>A1547</f>
        <v>2.0</v>
      </c>
      <c r="J1547" s="49"/>
      <c r="K1547" s="34"/>
      <c r="L1547" s="38"/>
      <c r="M1547" s="30"/>
      <c r="N1547" s="30"/>
      <c r="O1547" s="30"/>
      <c r="P1547" s="30"/>
      <c r="Q1547" s="30"/>
      <c r="R1547" s="30"/>
    </row>
    <row r="1548" spans="1:18" s="31" customFormat="1">
      <c r="A1548" s="185"/>
      <c r="B1548" s="187"/>
      <c r="C1548" s="188"/>
      <c r="D1548" s="189"/>
      <c r="E1548" s="189"/>
      <c r="F1548" s="189"/>
      <c r="G1548" s="189"/>
      <c r="H1548" s="190"/>
      <c r="I1548" s="37"/>
      <c r="J1548" s="49"/>
      <c r="K1548" s="34"/>
      <c r="L1548" s="38"/>
      <c r="M1548" s="30"/>
      <c r="N1548" s="30"/>
      <c r="O1548" s="30"/>
      <c r="P1548" s="30"/>
      <c r="Q1548" s="30"/>
      <c r="R1548" s="30"/>
    </row>
    <row r="1549" spans="1:18" s="249" customFormat="1">
      <c r="A1549" s="243" t="s">
        <v>24</v>
      </c>
      <c r="B1549" s="244" t="s">
        <v>972</v>
      </c>
      <c r="C1549" s="243" t="s">
        <v>18</v>
      </c>
      <c r="D1549" s="245"/>
      <c r="E1549" s="250"/>
      <c r="F1549" s="245"/>
      <c r="G1549" s="245"/>
      <c r="H1549" s="245"/>
      <c r="I1549" s="251"/>
      <c r="J1549" s="252"/>
      <c r="K1549" s="255"/>
      <c r="L1549" s="256"/>
      <c r="M1549" s="254"/>
      <c r="N1549" s="254"/>
      <c r="O1549" s="254"/>
      <c r="P1549" s="254"/>
      <c r="Q1549" s="254"/>
      <c r="R1549" s="254"/>
    </row>
    <row r="1550" spans="1:18" s="31" customFormat="1">
      <c r="A1550" s="71"/>
      <c r="B1550" s="202" t="s">
        <v>959</v>
      </c>
      <c r="C1550" s="65"/>
      <c r="D1550" s="50"/>
      <c r="E1550" s="50"/>
      <c r="F1550" s="50"/>
      <c r="G1550" s="50"/>
      <c r="H1550" s="50"/>
      <c r="I1550" s="37"/>
      <c r="J1550" s="49"/>
      <c r="K1550" s="34"/>
      <c r="L1550" s="38"/>
      <c r="M1550" s="30"/>
      <c r="N1550" s="30"/>
      <c r="O1550" s="30"/>
      <c r="P1550" s="30"/>
      <c r="Q1550" s="30"/>
      <c r="R1550" s="30"/>
    </row>
    <row r="1551" spans="1:18" s="31" customFormat="1">
      <c r="A1551" s="71"/>
      <c r="B1551" s="80"/>
      <c r="C1551" s="65"/>
      <c r="D1551" s="50">
        <v>689.46</v>
      </c>
      <c r="E1551" s="50"/>
      <c r="F1551" s="50"/>
      <c r="G1551" s="50"/>
      <c r="H1551" s="50">
        <f>ROUND(PRODUCT(D1551:G1551),2)</f>
        <v>689.46</v>
      </c>
      <c r="I1551" s="37"/>
      <c r="J1551" s="49"/>
      <c r="K1551" s="34"/>
      <c r="L1551" s="38"/>
      <c r="M1551" s="30"/>
      <c r="N1551" s="30"/>
      <c r="O1551" s="30"/>
      <c r="P1551" s="30"/>
      <c r="Q1551" s="30"/>
      <c r="R1551" s="30"/>
    </row>
    <row r="1552" spans="1:18" s="31" customFormat="1">
      <c r="A1552" s="71"/>
      <c r="B1552" s="80" t="s">
        <v>961</v>
      </c>
      <c r="C1552" s="65"/>
      <c r="D1552" s="50">
        <v>107.4</v>
      </c>
      <c r="E1552" s="50"/>
      <c r="F1552" s="50"/>
      <c r="G1552" s="50"/>
      <c r="H1552" s="50">
        <f>ROUND(PRODUCT(D1552:G1552),2)</f>
        <v>107.4</v>
      </c>
      <c r="I1552" s="37"/>
      <c r="J1552" s="49"/>
      <c r="K1552" s="34"/>
      <c r="L1552" s="38"/>
      <c r="M1552" s="30"/>
      <c r="N1552" s="30"/>
      <c r="O1552" s="30"/>
      <c r="P1552" s="30"/>
      <c r="Q1552" s="30"/>
      <c r="R1552" s="30"/>
    </row>
    <row r="1553" spans="1:18" s="31" customFormat="1">
      <c r="A1553" s="47"/>
      <c r="B1553" s="70"/>
      <c r="C1553" s="65"/>
      <c r="D1553" s="50"/>
      <c r="E1553" s="50"/>
      <c r="F1553" s="50"/>
      <c r="G1553" s="50"/>
      <c r="H1553" s="50"/>
      <c r="I1553" s="37"/>
      <c r="J1553" s="49"/>
      <c r="K1553" s="34"/>
      <c r="L1553" s="38"/>
      <c r="M1553" s="30"/>
      <c r="N1553" s="30"/>
      <c r="O1553" s="30"/>
      <c r="P1553" s="30"/>
      <c r="Q1553" s="30"/>
      <c r="R1553" s="30"/>
    </row>
    <row r="1554" spans="1:18" s="31" customFormat="1">
      <c r="A1554" s="47"/>
      <c r="B1554" s="64" t="str">
        <f>"Total item "&amp;A1549</f>
        <v>Total item 2.1</v>
      </c>
      <c r="C1554" s="65"/>
      <c r="D1554" s="50"/>
      <c r="E1554" s="50"/>
      <c r="F1554" s="50"/>
      <c r="G1554" s="50"/>
      <c r="H1554" s="245">
        <f>SUM(H1550:H1553)</f>
        <v>796.86</v>
      </c>
      <c r="I1554" s="37"/>
      <c r="J1554" s="49"/>
      <c r="K1554" s="34"/>
      <c r="L1554" s="38"/>
      <c r="M1554" s="30"/>
      <c r="N1554" s="30"/>
      <c r="O1554" s="30"/>
      <c r="P1554" s="30"/>
      <c r="Q1554" s="30"/>
      <c r="R1554" s="30"/>
    </row>
    <row r="1555" spans="1:18" s="31" customFormat="1">
      <c r="A1555" s="185"/>
      <c r="B1555" s="187"/>
      <c r="C1555" s="188"/>
      <c r="D1555" s="189"/>
      <c r="E1555" s="189"/>
      <c r="F1555" s="189"/>
      <c r="G1555" s="189"/>
      <c r="H1555" s="190"/>
      <c r="I1555" s="37"/>
      <c r="J1555" s="49"/>
      <c r="K1555" s="34"/>
      <c r="L1555" s="38"/>
      <c r="M1555" s="30"/>
      <c r="N1555" s="30"/>
      <c r="O1555" s="30"/>
      <c r="P1555" s="30"/>
      <c r="Q1555" s="30"/>
      <c r="R1555" s="30"/>
    </row>
    <row r="1556" spans="1:18" s="249" customFormat="1" ht="31.2">
      <c r="A1556" s="243" t="s">
        <v>26</v>
      </c>
      <c r="B1556" s="244" t="s">
        <v>973</v>
      </c>
      <c r="C1556" s="243" t="s">
        <v>14</v>
      </c>
      <c r="D1556" s="245"/>
      <c r="E1556" s="250"/>
      <c r="F1556" s="245"/>
      <c r="G1556" s="245"/>
      <c r="H1556" s="245"/>
      <c r="I1556" s="251"/>
      <c r="J1556" s="252"/>
      <c r="K1556" s="255"/>
      <c r="L1556" s="256"/>
      <c r="M1556" s="254"/>
      <c r="N1556" s="254"/>
      <c r="O1556" s="254"/>
      <c r="P1556" s="254"/>
      <c r="Q1556" s="254"/>
      <c r="R1556" s="254"/>
    </row>
    <row r="1557" spans="1:18" s="31" customFormat="1">
      <c r="A1557" s="71"/>
      <c r="B1557" s="202" t="s">
        <v>959</v>
      </c>
      <c r="C1557" s="65"/>
      <c r="D1557" s="50"/>
      <c r="E1557" s="50"/>
      <c r="F1557" s="50"/>
      <c r="G1557" s="50"/>
      <c r="H1557" s="50"/>
      <c r="I1557" s="37"/>
      <c r="J1557" s="49"/>
      <c r="K1557" s="34"/>
      <c r="L1557" s="38"/>
      <c r="M1557" s="30"/>
      <c r="N1557" s="30"/>
      <c r="O1557" s="30"/>
      <c r="P1557" s="30"/>
      <c r="Q1557" s="30"/>
      <c r="R1557" s="30"/>
    </row>
    <row r="1558" spans="1:18" s="31" customFormat="1">
      <c r="A1558" s="71"/>
      <c r="B1558" s="80" t="s">
        <v>960</v>
      </c>
      <c r="C1558" s="65"/>
      <c r="D1558" s="50">
        <v>689.46</v>
      </c>
      <c r="E1558" s="50"/>
      <c r="F1558" s="50"/>
      <c r="G1558" s="50"/>
      <c r="H1558" s="50">
        <f>ROUND(PRODUCT(D1558:G1558),2)</f>
        <v>689.46</v>
      </c>
      <c r="I1558" s="37"/>
      <c r="J1558" s="49"/>
      <c r="K1558" s="34"/>
      <c r="L1558" s="38"/>
      <c r="M1558" s="30"/>
      <c r="N1558" s="30"/>
      <c r="O1558" s="30"/>
      <c r="P1558" s="30"/>
      <c r="Q1558" s="30"/>
      <c r="R1558" s="30"/>
    </row>
    <row r="1559" spans="1:18" s="31" customFormat="1">
      <c r="A1559" s="71"/>
      <c r="B1559" s="80" t="s">
        <v>961</v>
      </c>
      <c r="C1559" s="65"/>
      <c r="D1559" s="50">
        <v>107.4</v>
      </c>
      <c r="E1559" s="50"/>
      <c r="F1559" s="50"/>
      <c r="G1559" s="50"/>
      <c r="H1559" s="50">
        <f>ROUND(PRODUCT(D1559:G1559),2)</f>
        <v>107.4</v>
      </c>
      <c r="I1559" s="37"/>
      <c r="J1559" s="49"/>
      <c r="K1559" s="34"/>
      <c r="L1559" s="38"/>
      <c r="M1559" s="30"/>
      <c r="N1559" s="30"/>
      <c r="O1559" s="30"/>
      <c r="P1559" s="30"/>
      <c r="Q1559" s="30"/>
      <c r="R1559" s="30"/>
    </row>
    <row r="1560" spans="1:18" s="31" customFormat="1">
      <c r="A1560" s="47"/>
      <c r="B1560" s="70"/>
      <c r="C1560" s="65"/>
      <c r="D1560" s="50"/>
      <c r="E1560" s="50"/>
      <c r="F1560" s="50"/>
      <c r="G1560" s="50"/>
      <c r="H1560" s="50"/>
      <c r="I1560" s="37"/>
      <c r="J1560" s="49"/>
      <c r="K1560" s="34"/>
      <c r="L1560" s="38"/>
      <c r="M1560" s="30"/>
      <c r="N1560" s="30"/>
      <c r="O1560" s="30"/>
      <c r="P1560" s="30"/>
      <c r="Q1560" s="30"/>
      <c r="R1560" s="30"/>
    </row>
    <row r="1561" spans="1:18" s="31" customFormat="1">
      <c r="A1561" s="47"/>
      <c r="B1561" s="64" t="str">
        <f>"Total item "&amp;A1556</f>
        <v>Total item 2.2</v>
      </c>
      <c r="C1561" s="65"/>
      <c r="D1561" s="50"/>
      <c r="E1561" s="50"/>
      <c r="F1561" s="50"/>
      <c r="G1561" s="50"/>
      <c r="H1561" s="245">
        <f>SUM(H1557:H1560)</f>
        <v>796.86</v>
      </c>
      <c r="I1561" s="37"/>
      <c r="J1561" s="49"/>
      <c r="K1561" s="34"/>
      <c r="L1561" s="38"/>
      <c r="M1561" s="30"/>
      <c r="N1561" s="30"/>
      <c r="O1561" s="30"/>
      <c r="P1561" s="30"/>
      <c r="Q1561" s="30"/>
      <c r="R1561" s="30"/>
    </row>
    <row r="1562" spans="1:18" s="31" customFormat="1">
      <c r="A1562" s="185"/>
      <c r="B1562" s="187"/>
      <c r="C1562" s="188"/>
      <c r="D1562" s="189"/>
      <c r="E1562" s="189"/>
      <c r="F1562" s="189"/>
      <c r="G1562" s="189"/>
      <c r="H1562" s="190"/>
      <c r="I1562" s="37"/>
      <c r="J1562" s="49"/>
      <c r="K1562" s="34"/>
      <c r="L1562" s="38"/>
      <c r="M1562" s="30"/>
      <c r="N1562" s="30"/>
      <c r="O1562" s="30"/>
      <c r="P1562" s="30"/>
      <c r="Q1562" s="30"/>
      <c r="R1562" s="30"/>
    </row>
    <row r="1563" spans="1:18" s="249" customFormat="1" ht="62.4">
      <c r="A1563" s="243" t="s">
        <v>27</v>
      </c>
      <c r="B1563" s="244" t="s">
        <v>974</v>
      </c>
      <c r="C1563" s="243" t="s">
        <v>16</v>
      </c>
      <c r="D1563" s="245"/>
      <c r="E1563" s="250"/>
      <c r="F1563" s="245"/>
      <c r="G1563" s="245"/>
      <c r="H1563" s="245"/>
      <c r="I1563" s="251"/>
      <c r="J1563" s="252"/>
      <c r="K1563" s="255"/>
      <c r="L1563" s="256"/>
      <c r="M1563" s="254"/>
      <c r="N1563" s="254"/>
      <c r="O1563" s="254"/>
      <c r="P1563" s="254"/>
      <c r="Q1563" s="254"/>
      <c r="R1563" s="254"/>
    </row>
    <row r="1564" spans="1:18" s="31" customFormat="1">
      <c r="A1564" s="71"/>
      <c r="B1564" s="202" t="s">
        <v>971</v>
      </c>
      <c r="C1564" s="65"/>
      <c r="D1564" s="50"/>
      <c r="E1564" s="50"/>
      <c r="F1564" s="50"/>
      <c r="G1564" s="50"/>
      <c r="H1564" s="50"/>
      <c r="I1564" s="37"/>
      <c r="J1564" s="49"/>
      <c r="K1564" s="34"/>
      <c r="L1564" s="38"/>
      <c r="M1564" s="30"/>
      <c r="N1564" s="30"/>
      <c r="O1564" s="30"/>
      <c r="P1564" s="30"/>
      <c r="Q1564" s="30"/>
      <c r="R1564" s="30"/>
    </row>
    <row r="1565" spans="1:18" s="31" customFormat="1">
      <c r="A1565" s="71"/>
      <c r="B1565" s="80"/>
      <c r="C1565" s="65"/>
      <c r="D1565" s="50"/>
      <c r="E1565" s="50">
        <v>5.12</v>
      </c>
      <c r="F1565" s="50"/>
      <c r="G1565" s="50"/>
      <c r="H1565" s="50">
        <f>ROUND(PRODUCT(D1565:G1565),2)</f>
        <v>5.12</v>
      </c>
      <c r="I1565" s="37"/>
      <c r="J1565" s="49"/>
      <c r="K1565" s="34"/>
      <c r="L1565" s="38"/>
      <c r="M1565" s="30"/>
      <c r="N1565" s="30"/>
      <c r="O1565" s="30"/>
      <c r="P1565" s="30"/>
      <c r="Q1565" s="30"/>
      <c r="R1565" s="30"/>
    </row>
    <row r="1566" spans="1:18" s="31" customFormat="1">
      <c r="A1566" s="71"/>
      <c r="B1566" s="80"/>
      <c r="C1566" s="65"/>
      <c r="D1566" s="50"/>
      <c r="E1566" s="50">
        <v>5.53</v>
      </c>
      <c r="F1566" s="50"/>
      <c r="G1566" s="50"/>
      <c r="H1566" s="50">
        <f>ROUND(PRODUCT(D1566:G1566),2)</f>
        <v>5.53</v>
      </c>
      <c r="I1566" s="37"/>
      <c r="J1566" s="49"/>
      <c r="K1566" s="34"/>
      <c r="L1566" s="38"/>
      <c r="M1566" s="30"/>
      <c r="N1566" s="30"/>
      <c r="O1566" s="30"/>
      <c r="P1566" s="30"/>
      <c r="Q1566" s="30"/>
      <c r="R1566" s="30"/>
    </row>
    <row r="1567" spans="1:18" s="31" customFormat="1">
      <c r="A1567" s="71"/>
      <c r="B1567" s="80"/>
      <c r="C1567" s="65"/>
      <c r="D1567" s="50">
        <v>2</v>
      </c>
      <c r="E1567" s="50">
        <v>7.11</v>
      </c>
      <c r="F1567" s="50"/>
      <c r="G1567" s="50"/>
      <c r="H1567" s="50">
        <f>ROUND(PRODUCT(D1567:G1567),2)</f>
        <v>14.22</v>
      </c>
      <c r="I1567" s="37"/>
      <c r="J1567" s="49"/>
      <c r="K1567" s="34"/>
      <c r="L1567" s="38"/>
      <c r="M1567" s="30"/>
      <c r="N1567" s="30"/>
      <c r="O1567" s="30"/>
      <c r="P1567" s="30"/>
      <c r="Q1567" s="30"/>
      <c r="R1567" s="30"/>
    </row>
    <row r="1568" spans="1:18" s="31" customFormat="1">
      <c r="A1568" s="71"/>
      <c r="B1568" s="80"/>
      <c r="C1568" s="65"/>
      <c r="D1568" s="50"/>
      <c r="E1568" s="50">
        <v>3.32</v>
      </c>
      <c r="F1568" s="50"/>
      <c r="G1568" s="50"/>
      <c r="H1568" s="50"/>
      <c r="I1568" s="37"/>
      <c r="J1568" s="49"/>
      <c r="K1568" s="34"/>
      <c r="L1568" s="38"/>
      <c r="M1568" s="30"/>
      <c r="N1568" s="30"/>
      <c r="O1568" s="30"/>
      <c r="P1568" s="30"/>
      <c r="Q1568" s="30"/>
      <c r="R1568" s="30"/>
    </row>
    <row r="1569" spans="1:18" s="31" customFormat="1">
      <c r="A1569" s="47"/>
      <c r="B1569" s="70"/>
      <c r="C1569" s="65"/>
      <c r="D1569" s="50"/>
      <c r="E1569" s="50"/>
      <c r="F1569" s="50"/>
      <c r="G1569" s="50"/>
      <c r="H1569" s="50"/>
      <c r="I1569" s="37"/>
      <c r="J1569" s="49"/>
      <c r="K1569" s="34"/>
      <c r="L1569" s="38"/>
      <c r="M1569" s="30"/>
      <c r="N1569" s="30"/>
      <c r="O1569" s="30"/>
      <c r="P1569" s="30"/>
      <c r="Q1569" s="30"/>
      <c r="R1569" s="30"/>
    </row>
    <row r="1570" spans="1:18" s="31" customFormat="1">
      <c r="A1570" s="47"/>
      <c r="B1570" s="64" t="str">
        <f>"Total item "&amp;A1563</f>
        <v>Total item 2.3</v>
      </c>
      <c r="C1570" s="65"/>
      <c r="D1570" s="50"/>
      <c r="E1570" s="50"/>
      <c r="F1570" s="50"/>
      <c r="G1570" s="50"/>
      <c r="H1570" s="245">
        <f>SUM(H1564:H1569)</f>
        <v>24.87</v>
      </c>
      <c r="I1570" s="37"/>
      <c r="J1570" s="49"/>
      <c r="K1570" s="34"/>
      <c r="L1570" s="38"/>
      <c r="M1570" s="30"/>
      <c r="N1570" s="30"/>
      <c r="O1570" s="30"/>
      <c r="P1570" s="30"/>
      <c r="Q1570" s="30"/>
      <c r="R1570" s="30"/>
    </row>
    <row r="1571" spans="1:18" s="31" customFormat="1">
      <c r="A1571" s="185"/>
      <c r="B1571" s="187"/>
      <c r="C1571" s="188"/>
      <c r="D1571" s="189"/>
      <c r="E1571" s="189"/>
      <c r="F1571" s="189"/>
      <c r="G1571" s="189"/>
      <c r="H1571" s="190"/>
      <c r="I1571" s="37"/>
      <c r="J1571" s="49"/>
      <c r="K1571" s="34"/>
      <c r="L1571" s="38"/>
      <c r="M1571" s="30"/>
      <c r="N1571" s="30"/>
      <c r="O1571" s="30"/>
      <c r="P1571" s="30"/>
      <c r="Q1571" s="30"/>
      <c r="R1571" s="30"/>
    </row>
    <row r="1572" spans="1:18" s="249" customFormat="1" ht="31.2">
      <c r="A1572" s="243" t="s">
        <v>261</v>
      </c>
      <c r="B1572" s="244" t="s">
        <v>975</v>
      </c>
      <c r="C1572" s="243" t="s">
        <v>14</v>
      </c>
      <c r="D1572" s="245"/>
      <c r="E1572" s="250"/>
      <c r="F1572" s="245"/>
      <c r="G1572" s="245"/>
      <c r="H1572" s="245"/>
      <c r="I1572" s="251"/>
      <c r="J1572" s="252"/>
      <c r="K1572" s="255"/>
      <c r="L1572" s="256"/>
      <c r="M1572" s="254"/>
      <c r="N1572" s="254"/>
      <c r="O1572" s="254"/>
      <c r="P1572" s="254"/>
      <c r="Q1572" s="254"/>
      <c r="R1572" s="254"/>
    </row>
    <row r="1573" spans="1:18" s="31" customFormat="1">
      <c r="A1573" s="71"/>
      <c r="B1573" s="202" t="s">
        <v>971</v>
      </c>
      <c r="C1573" s="65"/>
      <c r="D1573" s="50"/>
      <c r="E1573" s="50"/>
      <c r="F1573" s="50"/>
      <c r="G1573" s="50"/>
      <c r="H1573" s="50"/>
      <c r="I1573" s="37"/>
      <c r="J1573" s="49"/>
      <c r="K1573" s="34"/>
      <c r="L1573" s="38"/>
      <c r="M1573" s="30"/>
      <c r="N1573" s="30"/>
      <c r="O1573" s="30"/>
      <c r="P1573" s="30"/>
      <c r="Q1573" s="30"/>
      <c r="R1573" s="30"/>
    </row>
    <row r="1574" spans="1:18" s="31" customFormat="1">
      <c r="A1574" s="71"/>
      <c r="B1574" s="80"/>
      <c r="C1574" s="65"/>
      <c r="D1574" s="50"/>
      <c r="E1574" s="50">
        <v>5.12</v>
      </c>
      <c r="F1574" s="50">
        <f>5.53/2</f>
        <v>2.7650000000000001</v>
      </c>
      <c r="G1574" s="50"/>
      <c r="H1574" s="50">
        <f>ROUND(PRODUCT(D1574:G1574),2)</f>
        <v>14.16</v>
      </c>
      <c r="I1574" s="37"/>
      <c r="J1574" s="49"/>
      <c r="K1574" s="34"/>
      <c r="L1574" s="38"/>
      <c r="M1574" s="30"/>
      <c r="N1574" s="30"/>
      <c r="O1574" s="30"/>
      <c r="P1574" s="30"/>
      <c r="Q1574" s="30"/>
      <c r="R1574" s="30"/>
    </row>
    <row r="1575" spans="1:18" s="31" customFormat="1">
      <c r="A1575" s="71"/>
      <c r="B1575" s="80"/>
      <c r="C1575" s="65"/>
      <c r="D1575" s="50"/>
      <c r="E1575" s="50"/>
      <c r="F1575" s="50"/>
      <c r="G1575" s="50"/>
      <c r="H1575" s="50">
        <f>ROUND(PRODUCT(D1575:G1575),2)</f>
        <v>0</v>
      </c>
      <c r="I1575" s="37"/>
      <c r="J1575" s="49"/>
      <c r="K1575" s="34"/>
      <c r="L1575" s="38"/>
      <c r="M1575" s="30"/>
      <c r="N1575" s="30"/>
      <c r="O1575" s="30"/>
      <c r="P1575" s="30"/>
      <c r="Q1575" s="30"/>
      <c r="R1575" s="30"/>
    </row>
    <row r="1576" spans="1:18" s="31" customFormat="1">
      <c r="A1576" s="47"/>
      <c r="B1576" s="70"/>
      <c r="C1576" s="65"/>
      <c r="D1576" s="50"/>
      <c r="E1576" s="50"/>
      <c r="F1576" s="50"/>
      <c r="G1576" s="50"/>
      <c r="H1576" s="50"/>
      <c r="I1576" s="37"/>
      <c r="J1576" s="49"/>
      <c r="K1576" s="34"/>
      <c r="L1576" s="38"/>
      <c r="M1576" s="30"/>
      <c r="N1576" s="30"/>
      <c r="O1576" s="30"/>
      <c r="P1576" s="30"/>
      <c r="Q1576" s="30"/>
      <c r="R1576" s="30"/>
    </row>
    <row r="1577" spans="1:18" s="31" customFormat="1">
      <c r="A1577" s="47"/>
      <c r="B1577" s="64" t="str">
        <f>"Total item "&amp;A1572</f>
        <v>Total item 2.4</v>
      </c>
      <c r="C1577" s="65"/>
      <c r="D1577" s="50"/>
      <c r="E1577" s="50"/>
      <c r="F1577" s="50"/>
      <c r="G1577" s="50"/>
      <c r="H1577" s="245">
        <f>SUM(H1573:H1576)</f>
        <v>14.16</v>
      </c>
      <c r="I1577" s="37"/>
      <c r="J1577" s="49"/>
      <c r="K1577" s="34"/>
      <c r="L1577" s="38"/>
      <c r="M1577" s="30"/>
      <c r="N1577" s="30"/>
      <c r="O1577" s="30"/>
      <c r="P1577" s="30"/>
      <c r="Q1577" s="30"/>
      <c r="R1577" s="30"/>
    </row>
    <row r="1578" spans="1:18" s="31" customFormat="1">
      <c r="A1578" s="185"/>
      <c r="B1578" s="187"/>
      <c r="C1578" s="188"/>
      <c r="D1578" s="189"/>
      <c r="E1578" s="189"/>
      <c r="F1578" s="189"/>
      <c r="G1578" s="189"/>
      <c r="H1578" s="190"/>
      <c r="I1578" s="37"/>
      <c r="J1578" s="49"/>
      <c r="K1578" s="34"/>
      <c r="L1578" s="38"/>
      <c r="M1578" s="30"/>
      <c r="N1578" s="30"/>
      <c r="O1578" s="30"/>
      <c r="P1578" s="30"/>
      <c r="Q1578" s="30"/>
      <c r="R1578" s="30"/>
    </row>
    <row r="1579" spans="1:18" s="31" customFormat="1">
      <c r="A1579" s="57" t="s">
        <v>28</v>
      </c>
      <c r="B1579" s="59" t="s">
        <v>1041</v>
      </c>
      <c r="C1579" s="58"/>
      <c r="D1579" s="60"/>
      <c r="E1579" s="60"/>
      <c r="F1579" s="60"/>
      <c r="G1579" s="60"/>
      <c r="H1579" s="60"/>
      <c r="I1579" s="228" t="str">
        <f>A1579</f>
        <v>3.0</v>
      </c>
      <c r="J1579" s="49"/>
      <c r="K1579" s="34"/>
      <c r="L1579" s="38"/>
      <c r="M1579" s="30"/>
      <c r="N1579" s="30"/>
      <c r="O1579" s="30"/>
      <c r="P1579" s="30"/>
      <c r="Q1579" s="30"/>
      <c r="R1579" s="30"/>
    </row>
    <row r="1580" spans="1:18" s="31" customFormat="1">
      <c r="A1580" s="185"/>
      <c r="B1580" s="187"/>
      <c r="C1580" s="188"/>
      <c r="D1580" s="189"/>
      <c r="E1580" s="189"/>
      <c r="F1580" s="189"/>
      <c r="G1580" s="189"/>
      <c r="H1580" s="190"/>
      <c r="I1580" s="37"/>
      <c r="J1580" s="49"/>
      <c r="K1580" s="34"/>
      <c r="L1580" s="38"/>
      <c r="M1580" s="30"/>
      <c r="N1580" s="30"/>
      <c r="O1580" s="30"/>
      <c r="P1580" s="30"/>
      <c r="Q1580" s="30"/>
      <c r="R1580" s="30"/>
    </row>
    <row r="1581" spans="1:18" s="249" customFormat="1" ht="31.2">
      <c r="A1581" s="243" t="s">
        <v>29</v>
      </c>
      <c r="B1581" s="244" t="s">
        <v>993</v>
      </c>
      <c r="C1581" s="243" t="s">
        <v>22</v>
      </c>
      <c r="D1581" s="245"/>
      <c r="E1581" s="250"/>
      <c r="F1581" s="245"/>
      <c r="G1581" s="245"/>
      <c r="H1581" s="245"/>
      <c r="I1581" s="251"/>
      <c r="J1581" s="252"/>
      <c r="K1581" s="255"/>
      <c r="L1581" s="256"/>
      <c r="M1581" s="254"/>
      <c r="N1581" s="254"/>
      <c r="O1581" s="254"/>
      <c r="P1581" s="254"/>
      <c r="Q1581" s="254"/>
      <c r="R1581" s="254"/>
    </row>
    <row r="1582" spans="1:18" s="31" customFormat="1">
      <c r="A1582" s="71"/>
      <c r="B1582" s="202" t="s">
        <v>995</v>
      </c>
      <c r="C1582" s="65"/>
      <c r="D1582" s="50"/>
      <c r="E1582" s="50"/>
      <c r="F1582" s="50"/>
      <c r="G1582" s="50"/>
      <c r="H1582" s="50"/>
      <c r="I1582" s="37"/>
      <c r="J1582" s="49"/>
      <c r="K1582" s="34"/>
      <c r="L1582" s="38"/>
      <c r="M1582" s="30"/>
      <c r="N1582" s="30"/>
      <c r="O1582" s="30"/>
      <c r="P1582" s="30"/>
      <c r="Q1582" s="30"/>
      <c r="R1582" s="30"/>
    </row>
    <row r="1583" spans="1:18" s="31" customFormat="1">
      <c r="A1583" s="71"/>
      <c r="B1583" s="80"/>
      <c r="C1583" s="65"/>
      <c r="D1583" s="50">
        <v>7</v>
      </c>
      <c r="E1583" s="50"/>
      <c r="F1583" s="50"/>
      <c r="G1583" s="50"/>
      <c r="H1583" s="50">
        <f>ROUND(PRODUCT(D1583:G1583),2)</f>
        <v>7</v>
      </c>
      <c r="I1583" s="37"/>
      <c r="J1583" s="49"/>
      <c r="K1583" s="34"/>
      <c r="L1583" s="38"/>
      <c r="M1583" s="30"/>
      <c r="N1583" s="30"/>
      <c r="O1583" s="30"/>
      <c r="P1583" s="30"/>
      <c r="Q1583" s="30"/>
      <c r="R1583" s="30"/>
    </row>
    <row r="1584" spans="1:18" s="31" customFormat="1">
      <c r="A1584" s="47"/>
      <c r="B1584" s="70"/>
      <c r="C1584" s="65"/>
      <c r="D1584" s="50"/>
      <c r="E1584" s="50"/>
      <c r="F1584" s="50"/>
      <c r="G1584" s="50"/>
      <c r="H1584" s="50"/>
      <c r="I1584" s="37"/>
      <c r="J1584" s="49"/>
      <c r="K1584" s="34"/>
      <c r="L1584" s="38"/>
      <c r="M1584" s="30"/>
      <c r="N1584" s="30"/>
      <c r="O1584" s="30"/>
      <c r="P1584" s="30"/>
      <c r="Q1584" s="30"/>
      <c r="R1584" s="30"/>
    </row>
    <row r="1585" spans="1:18" s="31" customFormat="1">
      <c r="A1585" s="47"/>
      <c r="B1585" s="64" t="str">
        <f>"Total item "&amp;A1581</f>
        <v>Total item 3.1</v>
      </c>
      <c r="C1585" s="65"/>
      <c r="D1585" s="50"/>
      <c r="E1585" s="50"/>
      <c r="F1585" s="50"/>
      <c r="G1585" s="50"/>
      <c r="H1585" s="245">
        <f>SUM(H1582:H1584)</f>
        <v>7</v>
      </c>
      <c r="I1585" s="37"/>
      <c r="J1585" s="49"/>
      <c r="K1585" s="34"/>
      <c r="L1585" s="38"/>
      <c r="M1585" s="30"/>
      <c r="N1585" s="30"/>
      <c r="O1585" s="30"/>
      <c r="P1585" s="30"/>
      <c r="Q1585" s="30"/>
      <c r="R1585" s="30"/>
    </row>
    <row r="1586" spans="1:18" s="31" customFormat="1">
      <c r="A1586" s="185"/>
      <c r="B1586" s="187"/>
      <c r="C1586" s="188"/>
      <c r="D1586" s="189"/>
      <c r="E1586" s="189"/>
      <c r="F1586" s="189"/>
      <c r="G1586" s="189"/>
      <c r="H1586" s="190"/>
      <c r="I1586" s="37"/>
      <c r="J1586" s="49"/>
      <c r="K1586" s="34"/>
      <c r="L1586" s="38"/>
      <c r="M1586" s="30"/>
      <c r="N1586" s="30"/>
      <c r="O1586" s="30"/>
      <c r="P1586" s="30"/>
      <c r="Q1586" s="30"/>
      <c r="R1586" s="30"/>
    </row>
    <row r="1587" spans="1:18" s="249" customFormat="1" ht="31.2">
      <c r="A1587" s="243" t="s">
        <v>30</v>
      </c>
      <c r="B1587" s="244" t="s">
        <v>994</v>
      </c>
      <c r="C1587" s="243" t="s">
        <v>22</v>
      </c>
      <c r="D1587" s="261" t="s">
        <v>990</v>
      </c>
      <c r="E1587" s="261" t="s">
        <v>991</v>
      </c>
      <c r="F1587" s="261"/>
      <c r="G1587" s="245"/>
      <c r="H1587" s="245"/>
      <c r="I1587" s="251"/>
      <c r="J1587" s="252"/>
      <c r="K1587" s="255"/>
      <c r="L1587" s="256"/>
      <c r="M1587" s="254"/>
      <c r="N1587" s="254"/>
      <c r="O1587" s="254"/>
      <c r="P1587" s="254"/>
      <c r="Q1587" s="254"/>
      <c r="R1587" s="254"/>
    </row>
    <row r="1588" spans="1:18" s="31" customFormat="1">
      <c r="A1588" s="71"/>
      <c r="B1588" s="80" t="s">
        <v>988</v>
      </c>
      <c r="C1588" s="65"/>
      <c r="D1588" s="50">
        <v>3</v>
      </c>
      <c r="E1588" s="50">
        <v>4</v>
      </c>
      <c r="F1588" s="50"/>
      <c r="G1588" s="50"/>
      <c r="H1588" s="50">
        <f>ROUND(PRODUCT(D1588:G1588),2)</f>
        <v>12</v>
      </c>
      <c r="I1588" s="37"/>
      <c r="J1588" s="49"/>
      <c r="K1588" s="34"/>
      <c r="L1588" s="38"/>
      <c r="M1588" s="30"/>
      <c r="N1588" s="30"/>
      <c r="O1588" s="30"/>
      <c r="P1588" s="30"/>
      <c r="Q1588" s="30"/>
      <c r="R1588" s="30"/>
    </row>
    <row r="1589" spans="1:18" s="31" customFormat="1">
      <c r="A1589" s="71"/>
      <c r="B1589" s="80" t="s">
        <v>996</v>
      </c>
      <c r="C1589" s="65"/>
      <c r="D1589" s="50">
        <v>2</v>
      </c>
      <c r="E1589" s="50">
        <v>3</v>
      </c>
      <c r="F1589" s="50"/>
      <c r="G1589" s="50"/>
      <c r="H1589" s="50">
        <f>ROUND(PRODUCT(D1589:G1589),2)</f>
        <v>6</v>
      </c>
      <c r="I1589" s="37"/>
      <c r="J1589" s="49"/>
      <c r="K1589" s="34"/>
      <c r="L1589" s="38"/>
      <c r="M1589" s="30"/>
      <c r="N1589" s="30"/>
      <c r="O1589" s="30"/>
      <c r="P1589" s="30"/>
      <c r="Q1589" s="30"/>
      <c r="R1589" s="30"/>
    </row>
    <row r="1590" spans="1:18" s="31" customFormat="1">
      <c r="A1590" s="71"/>
      <c r="B1590" s="80" t="s">
        <v>989</v>
      </c>
      <c r="C1590" s="65"/>
      <c r="D1590" s="50">
        <v>2</v>
      </c>
      <c r="E1590" s="50">
        <v>2</v>
      </c>
      <c r="F1590" s="50"/>
      <c r="G1590" s="50"/>
      <c r="H1590" s="50">
        <f>ROUND(PRODUCT(D1590:G1590),2)</f>
        <v>4</v>
      </c>
      <c r="I1590" s="37"/>
      <c r="J1590" s="49"/>
      <c r="K1590" s="34"/>
      <c r="L1590" s="38"/>
      <c r="M1590" s="30"/>
      <c r="N1590" s="30"/>
      <c r="O1590" s="30"/>
      <c r="P1590" s="30"/>
      <c r="Q1590" s="30"/>
      <c r="R1590" s="30"/>
    </row>
    <row r="1591" spans="1:18" s="31" customFormat="1">
      <c r="A1591" s="47"/>
      <c r="B1591" s="70"/>
      <c r="C1591" s="65"/>
      <c r="D1591" s="50"/>
      <c r="E1591" s="50"/>
      <c r="F1591" s="50"/>
      <c r="G1591" s="50"/>
      <c r="H1591" s="50"/>
      <c r="I1591" s="37"/>
      <c r="J1591" s="49"/>
      <c r="K1591" s="34"/>
      <c r="L1591" s="38"/>
      <c r="M1591" s="30"/>
      <c r="N1591" s="30"/>
      <c r="O1591" s="30"/>
      <c r="P1591" s="30"/>
      <c r="Q1591" s="30"/>
      <c r="R1591" s="30"/>
    </row>
    <row r="1592" spans="1:18" s="31" customFormat="1">
      <c r="A1592" s="47"/>
      <c r="B1592" s="64" t="str">
        <f>"Total item "&amp;A1587</f>
        <v>Total item 3.2</v>
      </c>
      <c r="C1592" s="65"/>
      <c r="D1592" s="50"/>
      <c r="E1592" s="50"/>
      <c r="F1592" s="50"/>
      <c r="G1592" s="50"/>
      <c r="H1592" s="245">
        <f>SUM(H1588:H1591)</f>
        <v>22</v>
      </c>
      <c r="I1592" s="37"/>
      <c r="J1592" s="49"/>
      <c r="K1592" s="34"/>
      <c r="L1592" s="38"/>
      <c r="M1592" s="30"/>
      <c r="N1592" s="30"/>
      <c r="O1592" s="30"/>
      <c r="P1592" s="30"/>
      <c r="Q1592" s="30"/>
      <c r="R1592" s="30"/>
    </row>
    <row r="1593" spans="1:18" s="31" customFormat="1">
      <c r="A1593" s="185"/>
      <c r="B1593" s="187"/>
      <c r="C1593" s="188"/>
      <c r="D1593" s="189"/>
      <c r="E1593" s="189"/>
      <c r="F1593" s="189"/>
      <c r="G1593" s="189"/>
      <c r="H1593" s="190"/>
      <c r="I1593" s="37"/>
      <c r="J1593" s="49"/>
      <c r="K1593" s="34"/>
      <c r="L1593" s="38"/>
      <c r="M1593" s="30"/>
      <c r="N1593" s="30"/>
      <c r="O1593" s="30"/>
      <c r="P1593" s="30"/>
      <c r="Q1593" s="30"/>
      <c r="R1593" s="30"/>
    </row>
    <row r="1594" spans="1:18" s="249" customFormat="1">
      <c r="A1594" s="243" t="s">
        <v>1043</v>
      </c>
      <c r="B1594" s="244" t="s">
        <v>992</v>
      </c>
      <c r="C1594" s="243" t="s">
        <v>18</v>
      </c>
      <c r="D1594" s="245"/>
      <c r="E1594" s="250"/>
      <c r="F1594" s="245"/>
      <c r="G1594" s="245"/>
      <c r="H1594" s="245"/>
      <c r="I1594" s="251"/>
      <c r="J1594" s="252"/>
      <c r="K1594" s="255"/>
      <c r="L1594" s="256"/>
      <c r="M1594" s="254"/>
      <c r="N1594" s="254"/>
      <c r="O1594" s="254"/>
      <c r="P1594" s="254"/>
      <c r="Q1594" s="254"/>
      <c r="R1594" s="254"/>
    </row>
    <row r="1595" spans="1:18" s="31" customFormat="1">
      <c r="A1595" s="71"/>
      <c r="B1595" s="202" t="s">
        <v>995</v>
      </c>
      <c r="C1595" s="65"/>
      <c r="D1595" s="50"/>
      <c r="E1595" s="50"/>
      <c r="F1595" s="50"/>
      <c r="G1595" s="50"/>
      <c r="H1595" s="50"/>
      <c r="I1595" s="37"/>
      <c r="J1595" s="49"/>
      <c r="K1595" s="34"/>
      <c r="L1595" s="38"/>
      <c r="M1595" s="30"/>
      <c r="N1595" s="30"/>
      <c r="O1595" s="30"/>
      <c r="P1595" s="30"/>
      <c r="Q1595" s="30"/>
      <c r="R1595" s="30"/>
    </row>
    <row r="1596" spans="1:18" s="31" customFormat="1">
      <c r="A1596" s="71"/>
      <c r="B1596" s="80"/>
      <c r="C1596" s="65"/>
      <c r="D1596" s="50">
        <f>H1592</f>
        <v>22</v>
      </c>
      <c r="E1596" s="50"/>
      <c r="F1596" s="50"/>
      <c r="G1596" s="50"/>
      <c r="H1596" s="50">
        <f>ROUND(PRODUCT(D1596:G1596),2)</f>
        <v>22</v>
      </c>
      <c r="I1596" s="37"/>
      <c r="J1596" s="49"/>
      <c r="K1596" s="34"/>
      <c r="L1596" s="38"/>
      <c r="M1596" s="30"/>
      <c r="N1596" s="30"/>
      <c r="O1596" s="30"/>
      <c r="P1596" s="30"/>
      <c r="Q1596" s="30"/>
      <c r="R1596" s="30"/>
    </row>
    <row r="1597" spans="1:18" s="31" customFormat="1">
      <c r="A1597" s="47"/>
      <c r="B1597" s="70"/>
      <c r="C1597" s="65"/>
      <c r="D1597" s="50"/>
      <c r="E1597" s="50"/>
      <c r="F1597" s="50"/>
      <c r="G1597" s="50"/>
      <c r="H1597" s="50"/>
      <c r="I1597" s="37"/>
      <c r="J1597" s="49"/>
      <c r="K1597" s="34"/>
      <c r="L1597" s="38"/>
      <c r="M1597" s="30"/>
      <c r="N1597" s="30"/>
      <c r="O1597" s="30"/>
      <c r="P1597" s="30"/>
      <c r="Q1597" s="30"/>
      <c r="R1597" s="30"/>
    </row>
    <row r="1598" spans="1:18" s="31" customFormat="1">
      <c r="A1598" s="47"/>
      <c r="B1598" s="64" t="str">
        <f>"Total item "&amp;A1594</f>
        <v>Total item 3.3</v>
      </c>
      <c r="C1598" s="65"/>
      <c r="D1598" s="50"/>
      <c r="E1598" s="50"/>
      <c r="F1598" s="50"/>
      <c r="G1598" s="50"/>
      <c r="H1598" s="245">
        <f>SUM(H1595:H1597)</f>
        <v>22</v>
      </c>
      <c r="I1598" s="37"/>
      <c r="J1598" s="49"/>
      <c r="K1598" s="34"/>
      <c r="L1598" s="38"/>
      <c r="M1598" s="30"/>
      <c r="N1598" s="30"/>
      <c r="O1598" s="30"/>
      <c r="P1598" s="30"/>
      <c r="Q1598" s="30"/>
      <c r="R1598" s="30"/>
    </row>
    <row r="1599" spans="1:18" s="31" customFormat="1">
      <c r="A1599" s="185"/>
      <c r="B1599" s="187"/>
      <c r="C1599" s="188"/>
      <c r="D1599" s="189"/>
      <c r="E1599" s="189"/>
      <c r="F1599" s="189"/>
      <c r="G1599" s="189"/>
      <c r="H1599" s="190"/>
      <c r="I1599" s="37"/>
      <c r="J1599" s="49"/>
      <c r="K1599" s="34"/>
      <c r="L1599" s="38"/>
      <c r="M1599" s="30"/>
      <c r="N1599" s="30"/>
      <c r="O1599" s="30"/>
      <c r="P1599" s="30"/>
      <c r="Q1599" s="30"/>
      <c r="R1599" s="30"/>
    </row>
    <row r="1600" spans="1:18" s="249" customFormat="1" ht="46.8">
      <c r="A1600" s="243" t="s">
        <v>1044</v>
      </c>
      <c r="B1600" s="244" t="s">
        <v>976</v>
      </c>
      <c r="C1600" s="243" t="s">
        <v>22</v>
      </c>
      <c r="D1600" s="245"/>
      <c r="E1600" s="250"/>
      <c r="F1600" s="245"/>
      <c r="G1600" s="245"/>
      <c r="H1600" s="245"/>
      <c r="I1600" s="251"/>
      <c r="J1600" s="252"/>
      <c r="K1600" s="255"/>
      <c r="L1600" s="256"/>
      <c r="M1600" s="254"/>
      <c r="N1600" s="254"/>
      <c r="O1600" s="254"/>
      <c r="P1600" s="254"/>
      <c r="Q1600" s="254"/>
      <c r="R1600" s="254"/>
    </row>
    <row r="1601" spans="1:18" s="31" customFormat="1">
      <c r="A1601" s="71"/>
      <c r="B1601" s="202" t="s">
        <v>997</v>
      </c>
      <c r="C1601" s="65"/>
      <c r="D1601" s="50"/>
      <c r="E1601" s="50"/>
      <c r="F1601" s="50"/>
      <c r="G1601" s="50"/>
      <c r="H1601" s="50"/>
      <c r="I1601" s="37"/>
      <c r="J1601" s="49"/>
      <c r="K1601" s="34"/>
      <c r="L1601" s="38"/>
      <c r="M1601" s="30"/>
      <c r="N1601" s="30"/>
      <c r="O1601" s="30"/>
      <c r="P1601" s="30"/>
      <c r="Q1601" s="30"/>
      <c r="R1601" s="30"/>
    </row>
    <row r="1602" spans="1:18" s="31" customFormat="1">
      <c r="A1602" s="71"/>
      <c r="B1602" s="80"/>
      <c r="C1602" s="65"/>
      <c r="D1602" s="50">
        <v>7</v>
      </c>
      <c r="E1602" s="50"/>
      <c r="F1602" s="50"/>
      <c r="G1602" s="50"/>
      <c r="H1602" s="50">
        <f>ROUND(PRODUCT(D1602:G1602),2)</f>
        <v>7</v>
      </c>
      <c r="I1602" s="37"/>
      <c r="J1602" s="49"/>
      <c r="K1602" s="34"/>
      <c r="L1602" s="38"/>
      <c r="M1602" s="30"/>
      <c r="N1602" s="30"/>
      <c r="O1602" s="30"/>
      <c r="P1602" s="30"/>
      <c r="Q1602" s="30"/>
      <c r="R1602" s="30"/>
    </row>
    <row r="1603" spans="1:18" s="31" customFormat="1">
      <c r="A1603" s="71"/>
      <c r="B1603" s="202" t="s">
        <v>998</v>
      </c>
      <c r="C1603" s="65"/>
      <c r="D1603" s="50"/>
      <c r="E1603" s="50"/>
      <c r="F1603" s="50"/>
      <c r="G1603" s="50"/>
      <c r="H1603" s="50"/>
      <c r="I1603" s="37"/>
      <c r="J1603" s="49"/>
      <c r="K1603" s="34"/>
      <c r="L1603" s="38"/>
      <c r="M1603" s="30"/>
      <c r="N1603" s="30"/>
      <c r="O1603" s="30"/>
      <c r="P1603" s="30"/>
      <c r="Q1603" s="30"/>
      <c r="R1603" s="30"/>
    </row>
    <row r="1604" spans="1:18" s="31" customFormat="1">
      <c r="A1604" s="71"/>
      <c r="B1604" s="80"/>
      <c r="C1604" s="65"/>
      <c r="D1604" s="50">
        <v>10</v>
      </c>
      <c r="E1604" s="50"/>
      <c r="F1604" s="50"/>
      <c r="G1604" s="50"/>
      <c r="H1604" s="50">
        <f>ROUND(PRODUCT(D1604:G1604),2)</f>
        <v>10</v>
      </c>
      <c r="I1604" s="37"/>
      <c r="J1604" s="49"/>
      <c r="K1604" s="34"/>
      <c r="L1604" s="38"/>
      <c r="M1604" s="30"/>
      <c r="N1604" s="30"/>
      <c r="O1604" s="30"/>
      <c r="P1604" s="30"/>
      <c r="Q1604" s="30"/>
      <c r="R1604" s="30"/>
    </row>
    <row r="1605" spans="1:18" s="31" customFormat="1">
      <c r="A1605" s="47"/>
      <c r="B1605" s="70"/>
      <c r="C1605" s="65"/>
      <c r="D1605" s="50"/>
      <c r="E1605" s="50"/>
      <c r="F1605" s="50"/>
      <c r="G1605" s="50"/>
      <c r="H1605" s="50"/>
      <c r="I1605" s="37"/>
      <c r="J1605" s="49"/>
      <c r="K1605" s="34"/>
      <c r="L1605" s="38"/>
      <c r="M1605" s="30"/>
      <c r="N1605" s="30"/>
      <c r="O1605" s="30"/>
      <c r="P1605" s="30"/>
      <c r="Q1605" s="30"/>
      <c r="R1605" s="30"/>
    </row>
    <row r="1606" spans="1:18" s="31" customFormat="1">
      <c r="A1606" s="47"/>
      <c r="B1606" s="64" t="str">
        <f>"Total item "&amp;A1600</f>
        <v>Total item 3.4</v>
      </c>
      <c r="C1606" s="65"/>
      <c r="D1606" s="50"/>
      <c r="E1606" s="50"/>
      <c r="F1606" s="50"/>
      <c r="G1606" s="50"/>
      <c r="H1606" s="245">
        <f>SUM(H1601:H1605)</f>
        <v>17</v>
      </c>
      <c r="I1606" s="37"/>
      <c r="J1606" s="49"/>
      <c r="K1606" s="34"/>
      <c r="L1606" s="38"/>
      <c r="M1606" s="30"/>
      <c r="N1606" s="30"/>
      <c r="O1606" s="30"/>
      <c r="P1606" s="30"/>
      <c r="Q1606" s="30"/>
      <c r="R1606" s="30"/>
    </row>
    <row r="1607" spans="1:18" s="31" customFormat="1">
      <c r="A1607" s="185"/>
      <c r="B1607" s="187"/>
      <c r="C1607" s="188"/>
      <c r="D1607" s="189"/>
      <c r="E1607" s="189"/>
      <c r="F1607" s="189"/>
      <c r="G1607" s="189"/>
      <c r="H1607" s="190"/>
      <c r="I1607" s="37"/>
      <c r="J1607" s="49"/>
      <c r="K1607" s="34"/>
      <c r="L1607" s="38"/>
      <c r="M1607" s="30"/>
      <c r="N1607" s="30"/>
      <c r="O1607" s="30"/>
      <c r="P1607" s="30"/>
      <c r="Q1607" s="30"/>
      <c r="R1607" s="30"/>
    </row>
    <row r="1608" spans="1:18" s="249" customFormat="1" ht="31.2">
      <c r="A1608" s="243" t="s">
        <v>1045</v>
      </c>
      <c r="B1608" s="244" t="s">
        <v>999</v>
      </c>
      <c r="C1608" s="243" t="s">
        <v>68</v>
      </c>
      <c r="D1608" s="245"/>
      <c r="E1608" s="250"/>
      <c r="F1608" s="245"/>
      <c r="G1608" s="245"/>
      <c r="H1608" s="245"/>
      <c r="I1608" s="251"/>
      <c r="J1608" s="252"/>
      <c r="K1608" s="255"/>
      <c r="L1608" s="256"/>
      <c r="M1608" s="254"/>
      <c r="N1608" s="254"/>
      <c r="O1608" s="254"/>
      <c r="P1608" s="254"/>
      <c r="Q1608" s="254"/>
      <c r="R1608" s="254"/>
    </row>
    <row r="1609" spans="1:18" s="31" customFormat="1">
      <c r="A1609" s="71"/>
      <c r="B1609" s="202" t="s">
        <v>1000</v>
      </c>
      <c r="C1609" s="65"/>
      <c r="D1609" s="50"/>
      <c r="E1609" s="50"/>
      <c r="F1609" s="50"/>
      <c r="G1609" s="50"/>
      <c r="H1609" s="50"/>
      <c r="I1609" s="37"/>
      <c r="J1609" s="49"/>
      <c r="K1609" s="34"/>
      <c r="L1609" s="38"/>
      <c r="M1609" s="30"/>
      <c r="N1609" s="30"/>
      <c r="O1609" s="30"/>
      <c r="P1609" s="30"/>
      <c r="Q1609" s="30"/>
      <c r="R1609" s="30"/>
    </row>
    <row r="1610" spans="1:18" s="31" customFormat="1">
      <c r="A1610" s="71"/>
      <c r="B1610" s="80"/>
      <c r="C1610" s="65"/>
      <c r="D1610" s="50">
        <v>7</v>
      </c>
      <c r="E1610" s="50"/>
      <c r="F1610" s="50"/>
      <c r="G1610" s="50"/>
      <c r="H1610" s="50">
        <f>ROUND(PRODUCT(D1610:G1610),2)</f>
        <v>7</v>
      </c>
      <c r="I1610" s="37"/>
      <c r="J1610" s="49"/>
      <c r="K1610" s="34"/>
      <c r="L1610" s="38"/>
      <c r="M1610" s="30"/>
      <c r="N1610" s="30"/>
      <c r="O1610" s="30"/>
      <c r="P1610" s="30"/>
      <c r="Q1610" s="30"/>
      <c r="R1610" s="30"/>
    </row>
    <row r="1611" spans="1:18" s="31" customFormat="1">
      <c r="A1611" s="47"/>
      <c r="B1611" s="70"/>
      <c r="C1611" s="65"/>
      <c r="D1611" s="50"/>
      <c r="E1611" s="50"/>
      <c r="F1611" s="50"/>
      <c r="G1611" s="50"/>
      <c r="H1611" s="50"/>
      <c r="I1611" s="37"/>
      <c r="J1611" s="49"/>
      <c r="K1611" s="34"/>
      <c r="L1611" s="38"/>
      <c r="M1611" s="30"/>
      <c r="N1611" s="30"/>
      <c r="O1611" s="30"/>
      <c r="P1611" s="30"/>
      <c r="Q1611" s="30"/>
      <c r="R1611" s="30"/>
    </row>
    <row r="1612" spans="1:18" s="31" customFormat="1">
      <c r="A1612" s="47"/>
      <c r="B1612" s="64" t="str">
        <f>"Total item "&amp;A1608</f>
        <v>Total item 3.5</v>
      </c>
      <c r="C1612" s="65"/>
      <c r="D1612" s="50"/>
      <c r="E1612" s="50"/>
      <c r="F1612" s="50"/>
      <c r="G1612" s="50"/>
      <c r="H1612" s="245">
        <f>SUM(H1609:H1611)</f>
        <v>7</v>
      </c>
      <c r="I1612" s="37"/>
      <c r="J1612" s="49"/>
      <c r="K1612" s="34"/>
      <c r="L1612" s="38"/>
      <c r="M1612" s="30"/>
      <c r="N1612" s="30"/>
      <c r="O1612" s="30"/>
      <c r="P1612" s="30"/>
      <c r="Q1612" s="30"/>
      <c r="R1612" s="30"/>
    </row>
    <row r="1613" spans="1:18" s="31" customFormat="1">
      <c r="A1613" s="185"/>
      <c r="B1613" s="187"/>
      <c r="C1613" s="188"/>
      <c r="D1613" s="189"/>
      <c r="E1613" s="189"/>
      <c r="F1613" s="189"/>
      <c r="G1613" s="189"/>
      <c r="H1613" s="190"/>
      <c r="I1613" s="37"/>
      <c r="J1613" s="49"/>
      <c r="K1613" s="34"/>
      <c r="L1613" s="38"/>
      <c r="M1613" s="30"/>
      <c r="N1613" s="30"/>
      <c r="O1613" s="30"/>
      <c r="P1613" s="30"/>
      <c r="Q1613" s="30"/>
      <c r="R1613" s="30"/>
    </row>
    <row r="1614" spans="1:18" s="249" customFormat="1" ht="31.2">
      <c r="A1614" s="243" t="s">
        <v>1046</v>
      </c>
      <c r="B1614" s="244" t="s">
        <v>1001</v>
      </c>
      <c r="C1614" s="243" t="s">
        <v>16</v>
      </c>
      <c r="D1614" s="245"/>
      <c r="E1614" s="250"/>
      <c r="F1614" s="245"/>
      <c r="G1614" s="245"/>
      <c r="H1614" s="245"/>
      <c r="I1614" s="251"/>
      <c r="J1614" s="252"/>
      <c r="K1614" s="255"/>
      <c r="L1614" s="256"/>
      <c r="M1614" s="254"/>
      <c r="N1614" s="254"/>
      <c r="O1614" s="254"/>
      <c r="P1614" s="254"/>
      <c r="Q1614" s="254"/>
      <c r="R1614" s="254"/>
    </row>
    <row r="1615" spans="1:18" s="31" customFormat="1">
      <c r="A1615" s="71"/>
      <c r="B1615" s="202" t="s">
        <v>977</v>
      </c>
      <c r="C1615" s="65"/>
      <c r="D1615" s="50"/>
      <c r="E1615" s="50" t="s">
        <v>943</v>
      </c>
      <c r="F1615" s="50"/>
      <c r="G1615" s="50"/>
      <c r="H1615" s="50"/>
      <c r="I1615" s="37"/>
      <c r="J1615" s="49"/>
      <c r="K1615" s="34"/>
      <c r="L1615" s="38"/>
      <c r="M1615" s="30"/>
      <c r="N1615" s="30"/>
      <c r="O1615" s="30"/>
      <c r="P1615" s="30"/>
      <c r="Q1615" s="30"/>
      <c r="R1615" s="30"/>
    </row>
    <row r="1616" spans="1:18" s="31" customFormat="1">
      <c r="A1616" s="71"/>
      <c r="B1616" s="80" t="s">
        <v>979</v>
      </c>
      <c r="C1616" s="65"/>
      <c r="D1616" s="50"/>
      <c r="E1616" s="50">
        <f>4+7+15</f>
        <v>26</v>
      </c>
      <c r="F1616" s="50"/>
      <c r="G1616" s="50"/>
      <c r="H1616" s="50">
        <f t="shared" ref="H1616:H1629" si="11">ROUND(PRODUCT(D1616:G1616),2)</f>
        <v>26</v>
      </c>
      <c r="I1616" s="37"/>
      <c r="J1616" s="49"/>
      <c r="K1616" s="34"/>
      <c r="L1616" s="38"/>
      <c r="M1616" s="30"/>
      <c r="N1616" s="30"/>
      <c r="O1616" s="30"/>
      <c r="P1616" s="30"/>
      <c r="Q1616" s="30"/>
      <c r="R1616" s="30"/>
    </row>
    <row r="1617" spans="1:18" s="31" customFormat="1">
      <c r="A1617" s="71"/>
      <c r="B1617" s="80" t="s">
        <v>980</v>
      </c>
      <c r="C1617" s="65"/>
      <c r="D1617" s="50"/>
      <c r="E1617" s="50">
        <v>21</v>
      </c>
      <c r="F1617" s="50"/>
      <c r="G1617" s="50"/>
      <c r="H1617" s="50">
        <f t="shared" si="11"/>
        <v>21</v>
      </c>
      <c r="I1617" s="37"/>
      <c r="J1617" s="49"/>
      <c r="K1617" s="34"/>
      <c r="L1617" s="38"/>
      <c r="M1617" s="30"/>
      <c r="N1617" s="30"/>
      <c r="O1617" s="30"/>
      <c r="P1617" s="30"/>
      <c r="Q1617" s="30"/>
      <c r="R1617" s="30"/>
    </row>
    <row r="1618" spans="1:18" s="31" customFormat="1">
      <c r="A1618" s="71"/>
      <c r="B1618" s="80" t="s">
        <v>981</v>
      </c>
      <c r="C1618" s="65"/>
      <c r="D1618" s="50"/>
      <c r="E1618" s="50">
        <v>18</v>
      </c>
      <c r="F1618" s="50"/>
      <c r="G1618" s="50"/>
      <c r="H1618" s="50">
        <f t="shared" si="11"/>
        <v>18</v>
      </c>
      <c r="I1618" s="37"/>
      <c r="J1618" s="49"/>
      <c r="K1618" s="34"/>
      <c r="L1618" s="38"/>
      <c r="M1618" s="30"/>
      <c r="N1618" s="30"/>
      <c r="O1618" s="30"/>
      <c r="P1618" s="30"/>
      <c r="Q1618" s="30"/>
      <c r="R1618" s="30"/>
    </row>
    <row r="1619" spans="1:18" s="31" customFormat="1">
      <c r="A1619" s="71"/>
      <c r="B1619" s="80" t="s">
        <v>982</v>
      </c>
      <c r="C1619" s="65"/>
      <c r="D1619" s="50"/>
      <c r="E1619" s="50">
        <f>4.6+6</f>
        <v>10.6</v>
      </c>
      <c r="F1619" s="50"/>
      <c r="G1619" s="50"/>
      <c r="H1619" s="50">
        <f t="shared" si="11"/>
        <v>10.6</v>
      </c>
      <c r="I1619" s="37"/>
      <c r="J1619" s="49"/>
      <c r="K1619" s="34"/>
      <c r="L1619" s="38"/>
      <c r="M1619" s="30"/>
      <c r="N1619" s="30"/>
      <c r="O1619" s="30"/>
      <c r="P1619" s="30"/>
      <c r="Q1619" s="30"/>
      <c r="R1619" s="30"/>
    </row>
    <row r="1620" spans="1:18" s="31" customFormat="1">
      <c r="A1620" s="71"/>
      <c r="B1620" s="80" t="s">
        <v>1002</v>
      </c>
      <c r="C1620" s="65"/>
      <c r="D1620" s="50"/>
      <c r="E1620" s="50">
        <f>11.2+6.4</f>
        <v>17.600000000000001</v>
      </c>
      <c r="F1620" s="50"/>
      <c r="G1620" s="50"/>
      <c r="H1620" s="50">
        <f t="shared" si="11"/>
        <v>17.600000000000001</v>
      </c>
      <c r="I1620" s="37"/>
      <c r="J1620" s="49"/>
      <c r="K1620" s="34"/>
      <c r="L1620" s="38"/>
      <c r="M1620" s="30"/>
      <c r="N1620" s="30"/>
      <c r="O1620" s="30"/>
      <c r="P1620" s="30"/>
      <c r="Q1620" s="30"/>
      <c r="R1620" s="30"/>
    </row>
    <row r="1621" spans="1:18" s="31" customFormat="1">
      <c r="A1621" s="71"/>
      <c r="B1621" s="80" t="s">
        <v>1003</v>
      </c>
      <c r="C1621" s="65"/>
      <c r="D1621" s="50"/>
      <c r="E1621" s="50">
        <v>20.3</v>
      </c>
      <c r="F1621" s="50"/>
      <c r="G1621" s="50"/>
      <c r="H1621" s="50">
        <f t="shared" si="11"/>
        <v>20.3</v>
      </c>
      <c r="I1621" s="37"/>
      <c r="J1621" s="49"/>
      <c r="K1621" s="34"/>
      <c r="L1621" s="38"/>
      <c r="M1621" s="30"/>
      <c r="N1621" s="30"/>
      <c r="O1621" s="30"/>
      <c r="P1621" s="30"/>
      <c r="Q1621" s="30"/>
      <c r="R1621" s="30"/>
    </row>
    <row r="1622" spans="1:18" s="31" customFormat="1">
      <c r="A1622" s="71"/>
      <c r="B1622" s="80" t="s">
        <v>1004</v>
      </c>
      <c r="C1622" s="65"/>
      <c r="D1622" s="50"/>
      <c r="E1622" s="50">
        <v>41.6</v>
      </c>
      <c r="F1622" s="50"/>
      <c r="G1622" s="50"/>
      <c r="H1622" s="50">
        <f t="shared" si="11"/>
        <v>41.6</v>
      </c>
      <c r="I1622" s="37"/>
      <c r="J1622" s="49"/>
      <c r="K1622" s="34"/>
      <c r="L1622" s="38"/>
      <c r="M1622" s="30"/>
      <c r="N1622" s="30"/>
      <c r="O1622" s="30"/>
      <c r="P1622" s="30"/>
      <c r="Q1622" s="30"/>
      <c r="R1622" s="30"/>
    </row>
    <row r="1623" spans="1:18" s="31" customFormat="1">
      <c r="A1623" s="71"/>
      <c r="B1623" s="80" t="s">
        <v>1008</v>
      </c>
      <c r="C1623" s="65"/>
      <c r="D1623" s="50"/>
      <c r="E1623" s="50">
        <v>7</v>
      </c>
      <c r="F1623" s="50"/>
      <c r="G1623" s="50"/>
      <c r="H1623" s="50">
        <f t="shared" si="11"/>
        <v>7</v>
      </c>
      <c r="I1623" s="37"/>
      <c r="J1623" s="49"/>
      <c r="K1623" s="34"/>
      <c r="L1623" s="38"/>
      <c r="M1623" s="30"/>
      <c r="N1623" s="30"/>
      <c r="O1623" s="30"/>
      <c r="P1623" s="30"/>
      <c r="Q1623" s="30"/>
      <c r="R1623" s="30"/>
    </row>
    <row r="1624" spans="1:18" s="31" customFormat="1">
      <c r="A1624" s="71"/>
      <c r="B1624" s="80" t="s">
        <v>1009</v>
      </c>
      <c r="C1624" s="65"/>
      <c r="D1624" s="50"/>
      <c r="E1624" s="50">
        <v>7</v>
      </c>
      <c r="F1624" s="50"/>
      <c r="G1624" s="50"/>
      <c r="H1624" s="50">
        <f t="shared" si="11"/>
        <v>7</v>
      </c>
      <c r="I1624" s="37"/>
      <c r="J1624" s="49"/>
      <c r="K1624" s="34"/>
      <c r="L1624" s="38"/>
      <c r="M1624" s="30"/>
      <c r="N1624" s="30"/>
      <c r="O1624" s="30"/>
      <c r="P1624" s="30"/>
      <c r="Q1624" s="30"/>
      <c r="R1624" s="30"/>
    </row>
    <row r="1625" spans="1:18" s="31" customFormat="1">
      <c r="A1625" s="71"/>
      <c r="B1625" s="80" t="s">
        <v>1010</v>
      </c>
      <c r="C1625" s="65"/>
      <c r="D1625" s="50"/>
      <c r="E1625" s="50">
        <v>7</v>
      </c>
      <c r="F1625" s="50"/>
      <c r="G1625" s="50"/>
      <c r="H1625" s="50">
        <f t="shared" si="11"/>
        <v>7</v>
      </c>
      <c r="I1625" s="37"/>
      <c r="J1625" s="49"/>
      <c r="K1625" s="34"/>
      <c r="L1625" s="38"/>
      <c r="M1625" s="30"/>
      <c r="N1625" s="30"/>
      <c r="O1625" s="30"/>
      <c r="P1625" s="30"/>
      <c r="Q1625" s="30"/>
      <c r="R1625" s="30"/>
    </row>
    <row r="1626" spans="1:18" s="31" customFormat="1">
      <c r="A1626" s="71"/>
      <c r="B1626" s="80" t="s">
        <v>1011</v>
      </c>
      <c r="C1626" s="65"/>
      <c r="D1626" s="50"/>
      <c r="E1626" s="50">
        <v>7</v>
      </c>
      <c r="F1626" s="50"/>
      <c r="G1626" s="50"/>
      <c r="H1626" s="50">
        <f t="shared" si="11"/>
        <v>7</v>
      </c>
      <c r="I1626" s="37"/>
      <c r="J1626" s="49"/>
      <c r="K1626" s="34"/>
      <c r="L1626" s="38"/>
      <c r="M1626" s="30"/>
      <c r="N1626" s="30"/>
      <c r="O1626" s="30"/>
      <c r="P1626" s="30"/>
      <c r="Q1626" s="30"/>
      <c r="R1626" s="30"/>
    </row>
    <row r="1627" spans="1:18" s="31" customFormat="1">
      <c r="A1627" s="71"/>
      <c r="B1627" s="80" t="s">
        <v>1012</v>
      </c>
      <c r="C1627" s="65"/>
      <c r="D1627" s="50"/>
      <c r="E1627" s="50">
        <v>7</v>
      </c>
      <c r="F1627" s="50"/>
      <c r="G1627" s="50"/>
      <c r="H1627" s="50">
        <f t="shared" si="11"/>
        <v>7</v>
      </c>
      <c r="I1627" s="37"/>
      <c r="J1627" s="49"/>
      <c r="K1627" s="34"/>
      <c r="L1627" s="38"/>
      <c r="M1627" s="30"/>
      <c r="N1627" s="30"/>
      <c r="O1627" s="30"/>
      <c r="P1627" s="30"/>
      <c r="Q1627" s="30"/>
      <c r="R1627" s="30"/>
    </row>
    <row r="1628" spans="1:18" s="31" customFormat="1">
      <c r="A1628" s="71"/>
      <c r="B1628" s="80" t="s">
        <v>1013</v>
      </c>
      <c r="C1628" s="65"/>
      <c r="D1628" s="50"/>
      <c r="E1628" s="50">
        <v>7</v>
      </c>
      <c r="F1628" s="50"/>
      <c r="G1628" s="50"/>
      <c r="H1628" s="50">
        <f t="shared" si="11"/>
        <v>7</v>
      </c>
      <c r="I1628" s="37"/>
      <c r="J1628" s="49"/>
      <c r="K1628" s="34"/>
      <c r="L1628" s="38"/>
      <c r="M1628" s="30"/>
      <c r="N1628" s="30"/>
      <c r="O1628" s="30"/>
      <c r="P1628" s="30"/>
      <c r="Q1628" s="30"/>
      <c r="R1628" s="30"/>
    </row>
    <row r="1629" spans="1:18" s="31" customFormat="1">
      <c r="A1629" s="71"/>
      <c r="B1629" s="80" t="s">
        <v>1014</v>
      </c>
      <c r="C1629" s="65"/>
      <c r="D1629" s="50"/>
      <c r="E1629" s="50">
        <v>7</v>
      </c>
      <c r="F1629" s="50"/>
      <c r="G1629" s="50"/>
      <c r="H1629" s="50">
        <f t="shared" si="11"/>
        <v>7</v>
      </c>
      <c r="I1629" s="37"/>
      <c r="J1629" s="49"/>
      <c r="K1629" s="34"/>
      <c r="L1629" s="38"/>
      <c r="M1629" s="30"/>
      <c r="N1629" s="30"/>
      <c r="O1629" s="30"/>
      <c r="P1629" s="30"/>
      <c r="Q1629" s="30"/>
      <c r="R1629" s="30"/>
    </row>
    <row r="1630" spans="1:18" s="31" customFormat="1">
      <c r="A1630" s="47"/>
      <c r="B1630" s="70"/>
      <c r="C1630" s="65"/>
      <c r="D1630" s="50"/>
      <c r="E1630" s="50"/>
      <c r="F1630" s="50"/>
      <c r="G1630" s="50"/>
      <c r="H1630" s="50"/>
      <c r="I1630" s="37"/>
      <c r="J1630" s="49"/>
      <c r="K1630" s="34"/>
      <c r="L1630" s="38"/>
      <c r="M1630" s="30"/>
      <c r="N1630" s="30"/>
      <c r="O1630" s="30"/>
      <c r="P1630" s="30"/>
      <c r="Q1630" s="30"/>
      <c r="R1630" s="30"/>
    </row>
    <row r="1631" spans="1:18" s="31" customFormat="1">
      <c r="A1631" s="47"/>
      <c r="B1631" s="64" t="str">
        <f>"Total item "&amp;A1614</f>
        <v>Total item 3.6</v>
      </c>
      <c r="C1631" s="65"/>
      <c r="D1631" s="50"/>
      <c r="E1631" s="50"/>
      <c r="F1631" s="50"/>
      <c r="G1631" s="50"/>
      <c r="H1631" s="245">
        <f>SUM(H1615:H1630)</f>
        <v>204.1</v>
      </c>
      <c r="I1631" s="37"/>
      <c r="J1631" s="49"/>
      <c r="K1631" s="34"/>
      <c r="L1631" s="38"/>
      <c r="M1631" s="30"/>
      <c r="N1631" s="30"/>
      <c r="O1631" s="30"/>
      <c r="P1631" s="30"/>
      <c r="Q1631" s="30"/>
      <c r="R1631" s="30"/>
    </row>
    <row r="1632" spans="1:18" s="31" customFormat="1">
      <c r="A1632" s="185"/>
      <c r="B1632" s="187"/>
      <c r="C1632" s="188"/>
      <c r="D1632" s="189"/>
      <c r="E1632" s="189"/>
      <c r="F1632" s="189"/>
      <c r="G1632" s="189"/>
      <c r="H1632" s="190"/>
      <c r="I1632" s="37"/>
      <c r="J1632" s="49"/>
      <c r="K1632" s="34"/>
      <c r="L1632" s="38"/>
      <c r="M1632" s="30"/>
      <c r="N1632" s="30"/>
      <c r="O1632" s="30"/>
      <c r="P1632" s="30"/>
      <c r="Q1632" s="30"/>
      <c r="R1632" s="30"/>
    </row>
    <row r="1633" spans="1:18" s="249" customFormat="1" ht="31.2">
      <c r="A1633" s="243" t="s">
        <v>1047</v>
      </c>
      <c r="B1633" s="244" t="s">
        <v>778</v>
      </c>
      <c r="C1633" s="243" t="s">
        <v>16</v>
      </c>
      <c r="D1633" s="245"/>
      <c r="E1633" s="250"/>
      <c r="F1633" s="245"/>
      <c r="G1633" s="245"/>
      <c r="H1633" s="245"/>
      <c r="I1633" s="251"/>
      <c r="J1633" s="252"/>
      <c r="K1633" s="255"/>
      <c r="L1633" s="256"/>
      <c r="M1633" s="254"/>
      <c r="N1633" s="254"/>
      <c r="O1633" s="254"/>
      <c r="P1633" s="254"/>
      <c r="Q1633" s="254"/>
      <c r="R1633" s="254"/>
    </row>
    <row r="1634" spans="1:18" s="31" customFormat="1">
      <c r="A1634" s="71"/>
      <c r="B1634" s="202" t="s">
        <v>1015</v>
      </c>
      <c r="C1634" s="65"/>
      <c r="D1634" s="50" t="s">
        <v>978</v>
      </c>
      <c r="E1634" s="50" t="s">
        <v>943</v>
      </c>
      <c r="F1634" s="50"/>
      <c r="G1634" s="50"/>
      <c r="H1634" s="50"/>
      <c r="I1634" s="37"/>
      <c r="J1634" s="49"/>
      <c r="K1634" s="34"/>
      <c r="L1634" s="38"/>
      <c r="M1634" s="30"/>
      <c r="N1634" s="30"/>
      <c r="O1634" s="30"/>
      <c r="P1634" s="30"/>
      <c r="Q1634" s="30"/>
      <c r="R1634" s="30"/>
    </row>
    <row r="1635" spans="1:18" s="31" customFormat="1">
      <c r="A1635" s="71"/>
      <c r="B1635" s="80" t="s">
        <v>979</v>
      </c>
      <c r="C1635" s="65"/>
      <c r="D1635" s="50">
        <v>2</v>
      </c>
      <c r="E1635" s="50">
        <f>4+7+15</f>
        <v>26</v>
      </c>
      <c r="F1635" s="50"/>
      <c r="G1635" s="50"/>
      <c r="H1635" s="50">
        <f>ROUND(PRODUCT(D1635:G1635),2)</f>
        <v>52</v>
      </c>
      <c r="I1635" s="37"/>
      <c r="J1635" s="49"/>
      <c r="K1635" s="34"/>
      <c r="L1635" s="38"/>
      <c r="M1635" s="30"/>
      <c r="N1635" s="30"/>
      <c r="O1635" s="30"/>
      <c r="P1635" s="30"/>
      <c r="Q1635" s="30"/>
      <c r="R1635" s="30"/>
    </row>
    <row r="1636" spans="1:18" s="31" customFormat="1">
      <c r="A1636" s="71"/>
      <c r="B1636" s="80" t="s">
        <v>980</v>
      </c>
      <c r="C1636" s="65"/>
      <c r="D1636" s="50">
        <v>2</v>
      </c>
      <c r="E1636" s="50">
        <v>21</v>
      </c>
      <c r="F1636" s="50"/>
      <c r="G1636" s="50"/>
      <c r="H1636" s="50">
        <f>ROUND(PRODUCT(D1636:G1636),2)</f>
        <v>42</v>
      </c>
      <c r="I1636" s="37"/>
      <c r="J1636" s="49"/>
      <c r="K1636" s="34"/>
      <c r="L1636" s="38"/>
      <c r="M1636" s="30"/>
      <c r="N1636" s="30"/>
      <c r="O1636" s="30"/>
      <c r="P1636" s="30"/>
      <c r="Q1636" s="30"/>
      <c r="R1636" s="30"/>
    </row>
    <row r="1637" spans="1:18" s="31" customFormat="1">
      <c r="A1637" s="71"/>
      <c r="B1637" s="80" t="s">
        <v>981</v>
      </c>
      <c r="C1637" s="65"/>
      <c r="D1637" s="50">
        <v>2</v>
      </c>
      <c r="E1637" s="50">
        <v>18</v>
      </c>
      <c r="F1637" s="50"/>
      <c r="G1637" s="50"/>
      <c r="H1637" s="50">
        <f>ROUND(PRODUCT(D1637:G1637),2)</f>
        <v>36</v>
      </c>
      <c r="I1637" s="37"/>
      <c r="J1637" s="49"/>
      <c r="K1637" s="34"/>
      <c r="L1637" s="38"/>
      <c r="M1637" s="30"/>
      <c r="N1637" s="30"/>
      <c r="O1637" s="30"/>
      <c r="P1637" s="30"/>
      <c r="Q1637" s="30"/>
      <c r="R1637" s="30"/>
    </row>
    <row r="1638" spans="1:18" s="31" customFormat="1">
      <c r="A1638" s="71"/>
      <c r="B1638" s="80" t="s">
        <v>982</v>
      </c>
      <c r="C1638" s="65"/>
      <c r="D1638" s="50">
        <v>2</v>
      </c>
      <c r="E1638" s="50">
        <f>4.6+6</f>
        <v>10.6</v>
      </c>
      <c r="F1638" s="50"/>
      <c r="G1638" s="50"/>
      <c r="H1638" s="50">
        <f>ROUND(PRODUCT(D1638:G1638),2)</f>
        <v>21.2</v>
      </c>
      <c r="I1638" s="37"/>
      <c r="J1638" s="49"/>
      <c r="K1638" s="34"/>
      <c r="L1638" s="38"/>
      <c r="M1638" s="30"/>
      <c r="N1638" s="30"/>
      <c r="O1638" s="30"/>
      <c r="P1638" s="30"/>
      <c r="Q1638" s="30"/>
      <c r="R1638" s="30"/>
    </row>
    <row r="1639" spans="1:18" s="31" customFormat="1">
      <c r="A1639" s="71"/>
      <c r="B1639" s="202" t="s">
        <v>1016</v>
      </c>
      <c r="C1639" s="65"/>
      <c r="D1639" s="50" t="s">
        <v>978</v>
      </c>
      <c r="E1639" s="50" t="s">
        <v>943</v>
      </c>
      <c r="F1639" s="50"/>
      <c r="G1639" s="50"/>
      <c r="H1639" s="50"/>
      <c r="I1639" s="37"/>
      <c r="J1639" s="49"/>
      <c r="K1639" s="34"/>
      <c r="L1639" s="38"/>
      <c r="M1639" s="30"/>
      <c r="N1639" s="30"/>
      <c r="O1639" s="30"/>
      <c r="P1639" s="30"/>
      <c r="Q1639" s="30"/>
      <c r="R1639" s="30"/>
    </row>
    <row r="1640" spans="1:18" s="31" customFormat="1">
      <c r="A1640" s="71"/>
      <c r="B1640" s="80" t="s">
        <v>979</v>
      </c>
      <c r="C1640" s="65"/>
      <c r="D1640" s="50">
        <v>2</v>
      </c>
      <c r="E1640" s="50">
        <f>4+7+15</f>
        <v>26</v>
      </c>
      <c r="F1640" s="50"/>
      <c r="G1640" s="50"/>
      <c r="H1640" s="50">
        <f t="shared" ref="H1640:H1652" si="12">ROUND(PRODUCT(D1640:G1640),2)</f>
        <v>52</v>
      </c>
      <c r="I1640" s="37"/>
      <c r="J1640" s="49"/>
      <c r="K1640" s="34"/>
      <c r="L1640" s="38"/>
      <c r="M1640" s="30"/>
      <c r="N1640" s="30"/>
      <c r="O1640" s="30"/>
      <c r="P1640" s="30"/>
      <c r="Q1640" s="30"/>
      <c r="R1640" s="30"/>
    </row>
    <row r="1641" spans="1:18" s="31" customFormat="1">
      <c r="A1641" s="71"/>
      <c r="B1641" s="80" t="s">
        <v>980</v>
      </c>
      <c r="C1641" s="65"/>
      <c r="D1641" s="50">
        <v>2</v>
      </c>
      <c r="E1641" s="50">
        <v>21</v>
      </c>
      <c r="F1641" s="50"/>
      <c r="G1641" s="50"/>
      <c r="H1641" s="50">
        <f t="shared" si="12"/>
        <v>42</v>
      </c>
      <c r="I1641" s="37"/>
      <c r="J1641" s="49"/>
      <c r="K1641" s="34"/>
      <c r="L1641" s="38"/>
      <c r="M1641" s="30"/>
      <c r="N1641" s="30"/>
      <c r="O1641" s="30"/>
      <c r="P1641" s="30"/>
      <c r="Q1641" s="30"/>
      <c r="R1641" s="30"/>
    </row>
    <row r="1642" spans="1:18" s="31" customFormat="1">
      <c r="A1642" s="71"/>
      <c r="B1642" s="80" t="s">
        <v>981</v>
      </c>
      <c r="C1642" s="65"/>
      <c r="D1642" s="50">
        <v>2</v>
      </c>
      <c r="E1642" s="50">
        <v>18</v>
      </c>
      <c r="F1642" s="50"/>
      <c r="G1642" s="50"/>
      <c r="H1642" s="50">
        <f t="shared" si="12"/>
        <v>36</v>
      </c>
      <c r="I1642" s="37"/>
      <c r="J1642" s="49"/>
      <c r="K1642" s="34"/>
      <c r="L1642" s="38"/>
      <c r="M1642" s="30"/>
      <c r="N1642" s="30"/>
      <c r="O1642" s="30"/>
      <c r="P1642" s="30"/>
      <c r="Q1642" s="30"/>
      <c r="R1642" s="30"/>
    </row>
    <row r="1643" spans="1:18" s="31" customFormat="1">
      <c r="A1643" s="71"/>
      <c r="B1643" s="80" t="s">
        <v>1002</v>
      </c>
      <c r="C1643" s="65"/>
      <c r="D1643" s="50">
        <v>2</v>
      </c>
      <c r="E1643" s="50">
        <f>11.2+6.4</f>
        <v>17.600000000000001</v>
      </c>
      <c r="F1643" s="50"/>
      <c r="G1643" s="50"/>
      <c r="H1643" s="50">
        <f t="shared" si="12"/>
        <v>35.200000000000003</v>
      </c>
      <c r="I1643" s="37"/>
      <c r="J1643" s="49"/>
      <c r="K1643" s="34"/>
      <c r="L1643" s="38"/>
      <c r="M1643" s="30"/>
      <c r="N1643" s="30"/>
      <c r="O1643" s="30"/>
      <c r="P1643" s="30"/>
      <c r="Q1643" s="30"/>
      <c r="R1643" s="30"/>
    </row>
    <row r="1644" spans="1:18" s="31" customFormat="1">
      <c r="A1644" s="71"/>
      <c r="B1644" s="80" t="s">
        <v>1003</v>
      </c>
      <c r="C1644" s="65"/>
      <c r="D1644" s="50">
        <v>2</v>
      </c>
      <c r="E1644" s="50">
        <v>20.3</v>
      </c>
      <c r="F1644" s="50"/>
      <c r="G1644" s="50"/>
      <c r="H1644" s="50">
        <f t="shared" si="12"/>
        <v>40.6</v>
      </c>
      <c r="I1644" s="37"/>
      <c r="J1644" s="49"/>
      <c r="K1644" s="34"/>
      <c r="L1644" s="38"/>
      <c r="M1644" s="30"/>
      <c r="N1644" s="30"/>
      <c r="O1644" s="30"/>
      <c r="P1644" s="30"/>
      <c r="Q1644" s="30"/>
      <c r="R1644" s="30"/>
    </row>
    <row r="1645" spans="1:18" s="31" customFormat="1">
      <c r="A1645" s="71"/>
      <c r="B1645" s="80" t="s">
        <v>1004</v>
      </c>
      <c r="C1645" s="65"/>
      <c r="D1645" s="50">
        <v>2</v>
      </c>
      <c r="E1645" s="50">
        <v>41.6</v>
      </c>
      <c r="F1645" s="50"/>
      <c r="G1645" s="50"/>
      <c r="H1645" s="50">
        <f t="shared" si="12"/>
        <v>83.2</v>
      </c>
      <c r="I1645" s="37"/>
      <c r="J1645" s="49"/>
      <c r="K1645" s="34"/>
      <c r="L1645" s="38"/>
      <c r="M1645" s="30"/>
      <c r="N1645" s="30"/>
      <c r="O1645" s="30"/>
      <c r="P1645" s="30"/>
      <c r="Q1645" s="30"/>
      <c r="R1645" s="30"/>
    </row>
    <row r="1646" spans="1:18" s="31" customFormat="1">
      <c r="A1646" s="71"/>
      <c r="B1646" s="80" t="s">
        <v>983</v>
      </c>
      <c r="C1646" s="65"/>
      <c r="D1646" s="50">
        <v>2</v>
      </c>
      <c r="E1646" s="50">
        <f t="shared" ref="E1646:E1652" si="13">7+2</f>
        <v>9</v>
      </c>
      <c r="F1646" s="50"/>
      <c r="G1646" s="50"/>
      <c r="H1646" s="50">
        <f t="shared" si="12"/>
        <v>18</v>
      </c>
      <c r="I1646" s="37"/>
      <c r="J1646" s="49"/>
      <c r="K1646" s="34"/>
      <c r="L1646" s="38"/>
      <c r="M1646" s="30"/>
      <c r="N1646" s="30"/>
      <c r="O1646" s="30"/>
      <c r="P1646" s="30"/>
      <c r="Q1646" s="30"/>
      <c r="R1646" s="30"/>
    </row>
    <row r="1647" spans="1:18" s="31" customFormat="1">
      <c r="A1647" s="71"/>
      <c r="B1647" s="80" t="s">
        <v>984</v>
      </c>
      <c r="C1647" s="65"/>
      <c r="D1647" s="50">
        <v>2</v>
      </c>
      <c r="E1647" s="50">
        <f t="shared" si="13"/>
        <v>9</v>
      </c>
      <c r="F1647" s="50"/>
      <c r="G1647" s="50"/>
      <c r="H1647" s="50">
        <f t="shared" si="12"/>
        <v>18</v>
      </c>
      <c r="I1647" s="37"/>
      <c r="J1647" s="49"/>
      <c r="K1647" s="34"/>
      <c r="L1647" s="38"/>
      <c r="M1647" s="30"/>
      <c r="N1647" s="30"/>
      <c r="O1647" s="30"/>
      <c r="P1647" s="30"/>
      <c r="Q1647" s="30"/>
      <c r="R1647" s="30"/>
    </row>
    <row r="1648" spans="1:18" s="31" customFormat="1">
      <c r="A1648" s="71"/>
      <c r="B1648" s="80" t="s">
        <v>985</v>
      </c>
      <c r="C1648" s="65"/>
      <c r="D1648" s="50">
        <v>2</v>
      </c>
      <c r="E1648" s="50">
        <f t="shared" si="13"/>
        <v>9</v>
      </c>
      <c r="F1648" s="50"/>
      <c r="G1648" s="50"/>
      <c r="H1648" s="50">
        <f t="shared" si="12"/>
        <v>18</v>
      </c>
      <c r="I1648" s="37"/>
      <c r="J1648" s="49"/>
      <c r="K1648" s="34"/>
      <c r="L1648" s="38"/>
      <c r="M1648" s="30"/>
      <c r="N1648" s="30"/>
      <c r="O1648" s="30"/>
      <c r="P1648" s="30"/>
      <c r="Q1648" s="30"/>
      <c r="R1648" s="30"/>
    </row>
    <row r="1649" spans="1:18" s="31" customFormat="1">
      <c r="A1649" s="71"/>
      <c r="B1649" s="80" t="s">
        <v>986</v>
      </c>
      <c r="C1649" s="65"/>
      <c r="D1649" s="50">
        <v>2</v>
      </c>
      <c r="E1649" s="50">
        <f t="shared" si="13"/>
        <v>9</v>
      </c>
      <c r="F1649" s="50"/>
      <c r="G1649" s="50"/>
      <c r="H1649" s="50">
        <f t="shared" si="12"/>
        <v>18</v>
      </c>
      <c r="I1649" s="37"/>
      <c r="J1649" s="49"/>
      <c r="K1649" s="34"/>
      <c r="L1649" s="38"/>
      <c r="M1649" s="30"/>
      <c r="N1649" s="30"/>
      <c r="O1649" s="30"/>
      <c r="P1649" s="30"/>
      <c r="Q1649" s="30"/>
      <c r="R1649" s="30"/>
    </row>
    <row r="1650" spans="1:18" s="31" customFormat="1">
      <c r="A1650" s="71"/>
      <c r="B1650" s="80" t="s">
        <v>1005</v>
      </c>
      <c r="C1650" s="65"/>
      <c r="D1650" s="50">
        <v>2</v>
      </c>
      <c r="E1650" s="50">
        <f t="shared" si="13"/>
        <v>9</v>
      </c>
      <c r="F1650" s="50"/>
      <c r="G1650" s="50"/>
      <c r="H1650" s="50">
        <f t="shared" si="12"/>
        <v>18</v>
      </c>
      <c r="I1650" s="37"/>
      <c r="J1650" s="49"/>
      <c r="K1650" s="34"/>
      <c r="L1650" s="38"/>
      <c r="M1650" s="30"/>
      <c r="N1650" s="30"/>
      <c r="O1650" s="30"/>
      <c r="P1650" s="30"/>
      <c r="Q1650" s="30"/>
      <c r="R1650" s="30"/>
    </row>
    <row r="1651" spans="1:18" s="31" customFormat="1">
      <c r="A1651" s="71"/>
      <c r="B1651" s="80" t="s">
        <v>1006</v>
      </c>
      <c r="C1651" s="65"/>
      <c r="D1651" s="50">
        <v>2</v>
      </c>
      <c r="E1651" s="50">
        <f t="shared" si="13"/>
        <v>9</v>
      </c>
      <c r="F1651" s="50"/>
      <c r="G1651" s="50"/>
      <c r="H1651" s="50">
        <f t="shared" si="12"/>
        <v>18</v>
      </c>
      <c r="I1651" s="37"/>
      <c r="J1651" s="49"/>
      <c r="K1651" s="34"/>
      <c r="L1651" s="38"/>
      <c r="M1651" s="30"/>
      <c r="N1651" s="30"/>
      <c r="O1651" s="30"/>
      <c r="P1651" s="30"/>
      <c r="Q1651" s="30"/>
      <c r="R1651" s="30"/>
    </row>
    <row r="1652" spans="1:18" s="31" customFormat="1">
      <c r="A1652" s="71"/>
      <c r="B1652" s="80" t="s">
        <v>1007</v>
      </c>
      <c r="C1652" s="65"/>
      <c r="D1652" s="50">
        <v>2</v>
      </c>
      <c r="E1652" s="50">
        <f t="shared" si="13"/>
        <v>9</v>
      </c>
      <c r="F1652" s="50"/>
      <c r="G1652" s="50"/>
      <c r="H1652" s="50">
        <f t="shared" si="12"/>
        <v>18</v>
      </c>
      <c r="I1652" s="37"/>
      <c r="J1652" s="49"/>
      <c r="K1652" s="34"/>
      <c r="L1652" s="38"/>
      <c r="M1652" s="30"/>
      <c r="N1652" s="30"/>
      <c r="O1652" s="30"/>
      <c r="P1652" s="30"/>
      <c r="Q1652" s="30"/>
      <c r="R1652" s="30"/>
    </row>
    <row r="1653" spans="1:18" s="31" customFormat="1">
      <c r="A1653" s="71"/>
      <c r="B1653" s="80"/>
      <c r="C1653" s="65"/>
      <c r="D1653" s="50"/>
      <c r="E1653" s="50"/>
      <c r="F1653" s="50"/>
      <c r="G1653" s="50"/>
      <c r="H1653" s="50"/>
      <c r="I1653" s="37"/>
      <c r="J1653" s="49"/>
      <c r="K1653" s="34"/>
      <c r="L1653" s="38"/>
      <c r="M1653" s="30"/>
      <c r="N1653" s="30"/>
      <c r="O1653" s="30"/>
      <c r="P1653" s="30"/>
      <c r="Q1653" s="30"/>
      <c r="R1653" s="30"/>
    </row>
    <row r="1654" spans="1:18" s="31" customFormat="1">
      <c r="A1654" s="71"/>
      <c r="B1654" s="70" t="s">
        <v>987</v>
      </c>
      <c r="C1654" s="65"/>
      <c r="D1654" s="50">
        <v>7</v>
      </c>
      <c r="E1654" s="50">
        <v>1</v>
      </c>
      <c r="F1654" s="50"/>
      <c r="G1654" s="50"/>
      <c r="H1654" s="50">
        <f>ROUND(PRODUCT(D1654:G1654),2)</f>
        <v>7</v>
      </c>
      <c r="I1654" s="37"/>
      <c r="J1654" s="49"/>
      <c r="K1654" s="34"/>
      <c r="L1654" s="38"/>
      <c r="M1654" s="30"/>
      <c r="N1654" s="30"/>
      <c r="O1654" s="30"/>
      <c r="P1654" s="30"/>
      <c r="Q1654" s="30"/>
      <c r="R1654" s="30"/>
    </row>
    <row r="1655" spans="1:18" s="31" customFormat="1">
      <c r="A1655" s="47"/>
      <c r="B1655" s="70"/>
      <c r="C1655" s="65"/>
      <c r="D1655" s="50"/>
      <c r="E1655" s="50"/>
      <c r="F1655" s="50"/>
      <c r="G1655" s="50"/>
      <c r="H1655" s="50"/>
      <c r="I1655" s="37"/>
      <c r="J1655" s="49"/>
      <c r="K1655" s="34"/>
      <c r="L1655" s="38"/>
      <c r="M1655" s="30"/>
      <c r="N1655" s="30"/>
      <c r="O1655" s="30"/>
      <c r="P1655" s="30"/>
      <c r="Q1655" s="30"/>
      <c r="R1655" s="30"/>
    </row>
    <row r="1656" spans="1:18" s="31" customFormat="1">
      <c r="A1656" s="47"/>
      <c r="B1656" s="64" t="str">
        <f>"Total item "&amp;A1633</f>
        <v>Total item 3.7</v>
      </c>
      <c r="C1656" s="65"/>
      <c r="D1656" s="50"/>
      <c r="E1656" s="50"/>
      <c r="F1656" s="50"/>
      <c r="G1656" s="50"/>
      <c r="H1656" s="245">
        <f>SUM(H1634:H1655)</f>
        <v>573.20000000000005</v>
      </c>
      <c r="I1656" s="37"/>
      <c r="J1656" s="49"/>
      <c r="K1656" s="34"/>
      <c r="L1656" s="38"/>
      <c r="M1656" s="30"/>
      <c r="N1656" s="30"/>
      <c r="O1656" s="30"/>
      <c r="P1656" s="30"/>
      <c r="Q1656" s="30"/>
      <c r="R1656" s="30"/>
    </row>
    <row r="1657" spans="1:18" s="31" customFormat="1">
      <c r="A1657" s="185"/>
      <c r="B1657" s="187"/>
      <c r="C1657" s="188"/>
      <c r="D1657" s="189"/>
      <c r="E1657" s="189"/>
      <c r="F1657" s="189"/>
      <c r="G1657" s="189"/>
      <c r="H1657" s="190"/>
      <c r="I1657" s="37"/>
      <c r="J1657" s="49"/>
      <c r="K1657" s="34"/>
      <c r="L1657" s="38"/>
      <c r="M1657" s="30"/>
      <c r="N1657" s="30"/>
      <c r="O1657" s="30"/>
      <c r="P1657" s="30"/>
      <c r="Q1657" s="30"/>
      <c r="R1657" s="30"/>
    </row>
    <row r="1658" spans="1:18" s="249" customFormat="1" ht="31.2">
      <c r="A1658" s="243" t="s">
        <v>1048</v>
      </c>
      <c r="B1658" s="244" t="s">
        <v>1017</v>
      </c>
      <c r="C1658" s="243" t="s">
        <v>22</v>
      </c>
      <c r="D1658" s="245"/>
      <c r="E1658" s="250"/>
      <c r="F1658" s="245"/>
      <c r="G1658" s="245"/>
      <c r="H1658" s="245"/>
      <c r="I1658" s="251"/>
      <c r="J1658" s="252"/>
      <c r="K1658" s="255"/>
      <c r="L1658" s="256"/>
      <c r="M1658" s="254"/>
      <c r="N1658" s="254"/>
      <c r="O1658" s="254"/>
      <c r="P1658" s="254"/>
      <c r="Q1658" s="254"/>
      <c r="R1658" s="254"/>
    </row>
    <row r="1659" spans="1:18" s="31" customFormat="1">
      <c r="A1659" s="71"/>
      <c r="B1659" s="202" t="s">
        <v>1018</v>
      </c>
      <c r="C1659" s="65"/>
      <c r="D1659" s="50"/>
      <c r="E1659" s="50"/>
      <c r="F1659" s="50"/>
      <c r="G1659" s="50"/>
      <c r="H1659" s="50"/>
      <c r="I1659" s="37"/>
      <c r="J1659" s="49"/>
      <c r="K1659" s="34"/>
      <c r="L1659" s="38"/>
      <c r="M1659" s="30"/>
      <c r="N1659" s="30"/>
      <c r="O1659" s="30"/>
      <c r="P1659" s="30"/>
      <c r="Q1659" s="30"/>
      <c r="R1659" s="30"/>
    </row>
    <row r="1660" spans="1:18" s="31" customFormat="1">
      <c r="A1660" s="71"/>
      <c r="B1660" s="80"/>
      <c r="C1660" s="65"/>
      <c r="D1660" s="50">
        <v>4</v>
      </c>
      <c r="E1660" s="50"/>
      <c r="F1660" s="50"/>
      <c r="G1660" s="50"/>
      <c r="H1660" s="50">
        <f>ROUND(PRODUCT(D1660:G1660),2)</f>
        <v>4</v>
      </c>
      <c r="I1660" s="37"/>
      <c r="J1660" s="49"/>
      <c r="K1660" s="34"/>
      <c r="L1660" s="38"/>
      <c r="M1660" s="30"/>
      <c r="N1660" s="30"/>
      <c r="O1660" s="30"/>
      <c r="P1660" s="30"/>
      <c r="Q1660" s="30"/>
      <c r="R1660" s="30"/>
    </row>
    <row r="1661" spans="1:18" s="31" customFormat="1">
      <c r="A1661" s="47"/>
      <c r="B1661" s="70"/>
      <c r="C1661" s="65"/>
      <c r="D1661" s="50"/>
      <c r="E1661" s="50"/>
      <c r="F1661" s="50"/>
      <c r="G1661" s="50"/>
      <c r="H1661" s="50"/>
      <c r="I1661" s="37"/>
      <c r="J1661" s="49"/>
      <c r="K1661" s="34"/>
      <c r="L1661" s="38"/>
      <c r="M1661" s="30"/>
      <c r="N1661" s="30"/>
      <c r="O1661" s="30"/>
      <c r="P1661" s="30"/>
      <c r="Q1661" s="30"/>
      <c r="R1661" s="30"/>
    </row>
    <row r="1662" spans="1:18" s="31" customFormat="1">
      <c r="A1662" s="47"/>
      <c r="B1662" s="64" t="str">
        <f>"Total item "&amp;A1658</f>
        <v>Total item 3.8</v>
      </c>
      <c r="C1662" s="65"/>
      <c r="D1662" s="50"/>
      <c r="E1662" s="50"/>
      <c r="F1662" s="50"/>
      <c r="G1662" s="50"/>
      <c r="H1662" s="245">
        <f>SUM(H1659:H1661)</f>
        <v>4</v>
      </c>
      <c r="I1662" s="37"/>
      <c r="J1662" s="49"/>
      <c r="K1662" s="34"/>
      <c r="L1662" s="38"/>
      <c r="M1662" s="30"/>
      <c r="N1662" s="30"/>
      <c r="O1662" s="30"/>
      <c r="P1662" s="30"/>
      <c r="Q1662" s="30"/>
      <c r="R1662" s="30"/>
    </row>
    <row r="1663" spans="1:18" s="31" customFormat="1">
      <c r="A1663" s="185"/>
      <c r="B1663" s="187"/>
      <c r="C1663" s="188"/>
      <c r="D1663" s="189"/>
      <c r="E1663" s="189"/>
      <c r="F1663" s="189"/>
      <c r="G1663" s="189"/>
      <c r="H1663" s="190"/>
      <c r="I1663" s="37"/>
      <c r="J1663" s="49"/>
      <c r="K1663" s="34"/>
      <c r="L1663" s="38"/>
      <c r="M1663" s="30"/>
      <c r="N1663" s="30"/>
      <c r="O1663" s="30"/>
      <c r="P1663" s="30"/>
      <c r="Q1663" s="30"/>
      <c r="R1663" s="30"/>
    </row>
    <row r="1664" spans="1:18" s="249" customFormat="1" ht="31.2">
      <c r="A1664" s="243" t="s">
        <v>1049</v>
      </c>
      <c r="B1664" s="244" t="s">
        <v>1037</v>
      </c>
      <c r="C1664" s="243" t="s">
        <v>22</v>
      </c>
      <c r="D1664" s="245"/>
      <c r="E1664" s="250"/>
      <c r="F1664" s="245"/>
      <c r="G1664" s="245"/>
      <c r="H1664" s="245"/>
      <c r="I1664" s="251"/>
      <c r="J1664" s="252"/>
      <c r="K1664" s="255"/>
      <c r="L1664" s="256"/>
      <c r="M1664" s="254"/>
      <c r="N1664" s="254"/>
      <c r="O1664" s="254"/>
      <c r="P1664" s="254"/>
      <c r="Q1664" s="254"/>
      <c r="R1664" s="254"/>
    </row>
    <row r="1665" spans="1:18" s="31" customFormat="1">
      <c r="A1665" s="71"/>
      <c r="B1665" s="180" t="s">
        <v>1038</v>
      </c>
      <c r="C1665" s="73"/>
      <c r="D1665" s="179"/>
      <c r="E1665" s="50"/>
      <c r="F1665" s="50"/>
      <c r="G1665" s="50"/>
      <c r="H1665" s="50"/>
      <c r="I1665" s="37"/>
      <c r="J1665" s="49"/>
      <c r="K1665" s="34"/>
      <c r="L1665" s="38"/>
      <c r="M1665" s="30"/>
      <c r="N1665" s="30"/>
      <c r="O1665" s="30"/>
      <c r="P1665" s="30"/>
      <c r="Q1665" s="30"/>
      <c r="R1665" s="30"/>
    </row>
    <row r="1666" spans="1:18" s="31" customFormat="1">
      <c r="A1666" s="71"/>
      <c r="B1666" s="72"/>
      <c r="C1666" s="73"/>
      <c r="D1666" s="179">
        <v>1</v>
      </c>
      <c r="E1666" s="50"/>
      <c r="F1666" s="50"/>
      <c r="G1666" s="50"/>
      <c r="H1666" s="50">
        <f>ROUND(PRODUCT(D1666:G1666),2)</f>
        <v>1</v>
      </c>
      <c r="I1666" s="37"/>
      <c r="J1666" s="49"/>
      <c r="K1666" s="34"/>
      <c r="L1666" s="38"/>
      <c r="M1666" s="30"/>
      <c r="N1666" s="30"/>
      <c r="O1666" s="30"/>
      <c r="P1666" s="30"/>
      <c r="Q1666" s="30"/>
      <c r="R1666" s="30"/>
    </row>
    <row r="1667" spans="1:18" s="31" customFormat="1">
      <c r="A1667" s="47"/>
      <c r="B1667" s="70"/>
      <c r="C1667" s="65"/>
      <c r="D1667" s="50"/>
      <c r="E1667" s="50"/>
      <c r="F1667" s="50"/>
      <c r="G1667" s="50"/>
      <c r="H1667" s="50"/>
      <c r="I1667" s="37"/>
      <c r="J1667" s="49"/>
      <c r="K1667" s="34"/>
      <c r="L1667" s="38"/>
      <c r="M1667" s="30"/>
      <c r="N1667" s="30"/>
      <c r="O1667" s="30"/>
      <c r="P1667" s="30"/>
      <c r="Q1667" s="30"/>
      <c r="R1667" s="30"/>
    </row>
    <row r="1668" spans="1:18" s="31" customFormat="1">
      <c r="A1668" s="47"/>
      <c r="B1668" s="64" t="str">
        <f>"Total item "&amp;A1664</f>
        <v>Total item 3.9</v>
      </c>
      <c r="C1668" s="65"/>
      <c r="D1668" s="50"/>
      <c r="E1668" s="50"/>
      <c r="F1668" s="50"/>
      <c r="G1668" s="50"/>
      <c r="H1668" s="245">
        <f>SUM(H1665:H1667)</f>
        <v>1</v>
      </c>
      <c r="I1668" s="37"/>
      <c r="J1668" s="49"/>
      <c r="K1668" s="34"/>
      <c r="L1668" s="38"/>
      <c r="M1668" s="30"/>
      <c r="N1668" s="30"/>
      <c r="O1668" s="30"/>
      <c r="P1668" s="30"/>
      <c r="Q1668" s="30"/>
      <c r="R1668" s="30"/>
    </row>
    <row r="1669" spans="1:18" s="31" customFormat="1">
      <c r="A1669" s="185"/>
      <c r="B1669" s="187"/>
      <c r="C1669" s="188"/>
      <c r="D1669" s="189"/>
      <c r="E1669" s="189"/>
      <c r="F1669" s="189"/>
      <c r="G1669" s="189"/>
      <c r="H1669" s="190"/>
      <c r="I1669" s="37"/>
      <c r="J1669" s="49"/>
      <c r="K1669" s="34"/>
      <c r="L1669" s="38"/>
      <c r="M1669" s="30"/>
      <c r="N1669" s="30"/>
      <c r="O1669" s="30"/>
      <c r="P1669" s="30"/>
      <c r="Q1669" s="30"/>
      <c r="R1669" s="30"/>
    </row>
    <row r="1670" spans="1:18" s="249" customFormat="1" ht="31.2">
      <c r="A1670" s="243" t="s">
        <v>1050</v>
      </c>
      <c r="B1670" s="244" t="s">
        <v>1039</v>
      </c>
      <c r="C1670" s="243" t="s">
        <v>22</v>
      </c>
      <c r="D1670" s="245"/>
      <c r="E1670" s="250"/>
      <c r="F1670" s="245"/>
      <c r="G1670" s="245"/>
      <c r="H1670" s="245"/>
      <c r="I1670" s="251"/>
      <c r="J1670" s="252"/>
      <c r="K1670" s="255"/>
      <c r="L1670" s="256"/>
      <c r="M1670" s="254"/>
      <c r="N1670" s="254"/>
      <c r="O1670" s="254"/>
      <c r="P1670" s="254"/>
      <c r="Q1670" s="254"/>
      <c r="R1670" s="254"/>
    </row>
    <row r="1671" spans="1:18" s="31" customFormat="1">
      <c r="A1671" s="71"/>
      <c r="B1671" s="180" t="s">
        <v>1038</v>
      </c>
      <c r="C1671" s="73"/>
      <c r="D1671" s="179"/>
      <c r="E1671" s="50"/>
      <c r="F1671" s="50"/>
      <c r="G1671" s="50"/>
      <c r="H1671" s="50"/>
      <c r="I1671" s="37"/>
      <c r="J1671" s="49"/>
      <c r="K1671" s="34"/>
      <c r="L1671" s="38"/>
      <c r="M1671" s="30"/>
      <c r="N1671" s="30"/>
      <c r="O1671" s="30"/>
      <c r="P1671" s="30"/>
      <c r="Q1671" s="30"/>
      <c r="R1671" s="30"/>
    </row>
    <row r="1672" spans="1:18" s="31" customFormat="1">
      <c r="A1672" s="71"/>
      <c r="B1672" s="72"/>
      <c r="C1672" s="73"/>
      <c r="D1672" s="179">
        <v>2</v>
      </c>
      <c r="E1672" s="50"/>
      <c r="F1672" s="50"/>
      <c r="G1672" s="50"/>
      <c r="H1672" s="50">
        <f>ROUND(PRODUCT(D1672:G1672),2)</f>
        <v>2</v>
      </c>
      <c r="I1672" s="37"/>
      <c r="J1672" s="49"/>
      <c r="K1672" s="34"/>
      <c r="L1672" s="38"/>
      <c r="M1672" s="30"/>
      <c r="N1672" s="30"/>
      <c r="O1672" s="30"/>
      <c r="P1672" s="30"/>
      <c r="Q1672" s="30"/>
      <c r="R1672" s="30"/>
    </row>
    <row r="1673" spans="1:18" s="31" customFormat="1">
      <c r="A1673" s="47"/>
      <c r="B1673" s="70"/>
      <c r="C1673" s="65"/>
      <c r="D1673" s="50"/>
      <c r="E1673" s="50"/>
      <c r="F1673" s="50"/>
      <c r="G1673" s="50"/>
      <c r="H1673" s="50"/>
      <c r="I1673" s="37"/>
      <c r="J1673" s="49"/>
      <c r="K1673" s="34"/>
      <c r="L1673" s="38"/>
      <c r="M1673" s="30"/>
      <c r="N1673" s="30"/>
      <c r="O1673" s="30"/>
      <c r="P1673" s="30"/>
      <c r="Q1673" s="30"/>
      <c r="R1673" s="30"/>
    </row>
    <row r="1674" spans="1:18" s="31" customFormat="1">
      <c r="A1674" s="47"/>
      <c r="B1674" s="64" t="str">
        <f>"Total item "&amp;A1670</f>
        <v>Total item 3.10</v>
      </c>
      <c r="C1674" s="65"/>
      <c r="D1674" s="50"/>
      <c r="E1674" s="50"/>
      <c r="F1674" s="50"/>
      <c r="G1674" s="50"/>
      <c r="H1674" s="245">
        <f>SUM(H1671:H1673)</f>
        <v>2</v>
      </c>
      <c r="I1674" s="37"/>
      <c r="J1674" s="49"/>
      <c r="K1674" s="34"/>
      <c r="L1674" s="38"/>
      <c r="M1674" s="30"/>
      <c r="N1674" s="30"/>
      <c r="O1674" s="30"/>
      <c r="P1674" s="30"/>
      <c r="Q1674" s="30"/>
      <c r="R1674" s="30"/>
    </row>
    <row r="1675" spans="1:18" s="31" customFormat="1">
      <c r="A1675" s="71"/>
      <c r="B1675" s="80"/>
      <c r="C1675" s="65"/>
      <c r="D1675" s="50"/>
      <c r="E1675" s="50"/>
      <c r="F1675" s="50"/>
      <c r="G1675" s="50"/>
      <c r="H1675" s="50"/>
      <c r="I1675" s="37"/>
      <c r="J1675" s="49"/>
      <c r="K1675" s="34"/>
      <c r="L1675" s="38"/>
      <c r="M1675" s="30"/>
      <c r="N1675" s="30"/>
      <c r="O1675" s="30"/>
      <c r="P1675" s="30"/>
      <c r="Q1675" s="30"/>
      <c r="R1675" s="30"/>
    </row>
    <row r="1676" spans="1:18" s="31" customFormat="1">
      <c r="A1676" s="57" t="s">
        <v>31</v>
      </c>
      <c r="B1676" s="59" t="s">
        <v>1042</v>
      </c>
      <c r="C1676" s="58"/>
      <c r="D1676" s="60"/>
      <c r="E1676" s="60"/>
      <c r="F1676" s="60"/>
      <c r="G1676" s="60"/>
      <c r="H1676" s="60"/>
      <c r="I1676" s="228" t="str">
        <f>A1676</f>
        <v>4.0</v>
      </c>
      <c r="J1676" s="49"/>
      <c r="K1676" s="34"/>
      <c r="L1676" s="38"/>
      <c r="M1676" s="30"/>
      <c r="N1676" s="30"/>
      <c r="O1676" s="30"/>
      <c r="P1676" s="30"/>
      <c r="Q1676" s="30"/>
      <c r="R1676" s="30"/>
    </row>
    <row r="1677" spans="1:18" s="31" customFormat="1">
      <c r="A1677" s="185"/>
      <c r="B1677" s="187"/>
      <c r="C1677" s="188"/>
      <c r="D1677" s="189"/>
      <c r="E1677" s="189"/>
      <c r="F1677" s="189"/>
      <c r="G1677" s="189"/>
      <c r="H1677" s="190"/>
      <c r="I1677" s="37"/>
      <c r="J1677" s="49"/>
      <c r="K1677" s="34"/>
      <c r="L1677" s="38"/>
      <c r="M1677" s="30"/>
      <c r="N1677" s="30"/>
      <c r="O1677" s="30"/>
      <c r="P1677" s="30"/>
      <c r="Q1677" s="30"/>
      <c r="R1677" s="30"/>
    </row>
    <row r="1678" spans="1:18" s="249" customFormat="1" ht="46.8">
      <c r="A1678" s="243" t="s">
        <v>32</v>
      </c>
      <c r="B1678" s="244" t="s">
        <v>1021</v>
      </c>
      <c r="C1678" s="243" t="s">
        <v>22</v>
      </c>
      <c r="D1678" s="245"/>
      <c r="E1678" s="250"/>
      <c r="F1678" s="245"/>
      <c r="G1678" s="245"/>
      <c r="H1678" s="245"/>
      <c r="I1678" s="251"/>
      <c r="J1678" s="252"/>
      <c r="K1678" s="255"/>
      <c r="L1678" s="256"/>
      <c r="M1678" s="254"/>
      <c r="N1678" s="254"/>
      <c r="O1678" s="254"/>
      <c r="P1678" s="254"/>
      <c r="Q1678" s="254"/>
      <c r="R1678" s="254"/>
    </row>
    <row r="1679" spans="1:18" s="31" customFormat="1">
      <c r="A1679" s="71"/>
      <c r="B1679" s="202" t="s">
        <v>1023</v>
      </c>
      <c r="C1679" s="65"/>
      <c r="D1679" s="50"/>
      <c r="E1679" s="50"/>
      <c r="F1679" s="50"/>
      <c r="G1679" s="50"/>
      <c r="H1679" s="50"/>
      <c r="I1679" s="37"/>
      <c r="J1679" s="49"/>
      <c r="K1679" s="34"/>
      <c r="L1679" s="38"/>
      <c r="M1679" s="30"/>
      <c r="N1679" s="30"/>
      <c r="O1679" s="30"/>
      <c r="P1679" s="30"/>
      <c r="Q1679" s="30"/>
      <c r="R1679" s="30"/>
    </row>
    <row r="1680" spans="1:18" s="31" customFormat="1">
      <c r="A1680" s="71"/>
      <c r="B1680" s="80" t="s">
        <v>1025</v>
      </c>
      <c r="C1680" s="65"/>
      <c r="D1680" s="50">
        <v>3</v>
      </c>
      <c r="E1680" s="50"/>
      <c r="F1680" s="50"/>
      <c r="G1680" s="50"/>
      <c r="H1680" s="50">
        <f>ROUND(PRODUCT(D1680:G1680),2)</f>
        <v>3</v>
      </c>
      <c r="I1680" s="37"/>
      <c r="J1680" s="49"/>
      <c r="K1680" s="34"/>
      <c r="L1680" s="38"/>
      <c r="M1680" s="30"/>
      <c r="N1680" s="30"/>
      <c r="O1680" s="30"/>
      <c r="P1680" s="30"/>
      <c r="Q1680" s="30"/>
      <c r="R1680" s="30"/>
    </row>
    <row r="1681" spans="1:18" s="31" customFormat="1">
      <c r="A1681" s="71"/>
      <c r="B1681" s="80"/>
      <c r="C1681" s="65"/>
      <c r="D1681" s="50">
        <v>4</v>
      </c>
      <c r="E1681" s="50"/>
      <c r="F1681" s="50"/>
      <c r="G1681" s="50"/>
      <c r="H1681" s="50">
        <f>ROUND(PRODUCT(D1681:G1681),2)</f>
        <v>4</v>
      </c>
      <c r="I1681" s="37"/>
      <c r="J1681" s="49"/>
      <c r="K1681" s="34"/>
      <c r="L1681" s="38"/>
      <c r="M1681" s="30"/>
      <c r="N1681" s="30"/>
      <c r="O1681" s="30"/>
      <c r="P1681" s="30"/>
      <c r="Q1681" s="30"/>
      <c r="R1681" s="30"/>
    </row>
    <row r="1682" spans="1:18" s="31" customFormat="1">
      <c r="A1682" s="47"/>
      <c r="B1682" s="70"/>
      <c r="C1682" s="65"/>
      <c r="D1682" s="50"/>
      <c r="E1682" s="50"/>
      <c r="F1682" s="50"/>
      <c r="G1682" s="50"/>
      <c r="H1682" s="50"/>
      <c r="I1682" s="37"/>
      <c r="J1682" s="49"/>
      <c r="K1682" s="34"/>
      <c r="L1682" s="38"/>
      <c r="M1682" s="30"/>
      <c r="N1682" s="30"/>
      <c r="O1682" s="30"/>
      <c r="P1682" s="30"/>
      <c r="Q1682" s="30"/>
      <c r="R1682" s="30"/>
    </row>
    <row r="1683" spans="1:18" s="31" customFormat="1">
      <c r="A1683" s="47"/>
      <c r="B1683" s="64" t="str">
        <f>"Total item "&amp;A1678</f>
        <v>Total item 4.1</v>
      </c>
      <c r="C1683" s="65"/>
      <c r="D1683" s="50"/>
      <c r="E1683" s="50"/>
      <c r="F1683" s="50"/>
      <c r="G1683" s="50"/>
      <c r="H1683" s="245">
        <f>SUM(H1679:H1682)</f>
        <v>7</v>
      </c>
      <c r="I1683" s="37"/>
      <c r="J1683" s="49"/>
      <c r="K1683" s="34"/>
      <c r="L1683" s="38"/>
      <c r="M1683" s="30"/>
      <c r="N1683" s="30"/>
      <c r="O1683" s="30"/>
      <c r="P1683" s="30"/>
      <c r="Q1683" s="30"/>
      <c r="R1683" s="30"/>
    </row>
    <row r="1684" spans="1:18" s="31" customFormat="1">
      <c r="A1684" s="185"/>
      <c r="B1684" s="187"/>
      <c r="C1684" s="188"/>
      <c r="D1684" s="189"/>
      <c r="E1684" s="189"/>
      <c r="F1684" s="189"/>
      <c r="G1684" s="189"/>
      <c r="H1684" s="190"/>
      <c r="I1684" s="37"/>
      <c r="J1684" s="49"/>
      <c r="K1684" s="34"/>
      <c r="L1684" s="38"/>
      <c r="M1684" s="30"/>
      <c r="N1684" s="30"/>
      <c r="O1684" s="30"/>
      <c r="P1684" s="30"/>
      <c r="Q1684" s="30"/>
      <c r="R1684" s="30"/>
    </row>
    <row r="1685" spans="1:18" s="249" customFormat="1" ht="46.8">
      <c r="A1685" s="243" t="s">
        <v>33</v>
      </c>
      <c r="B1685" s="244" t="s">
        <v>1022</v>
      </c>
      <c r="C1685" s="243" t="s">
        <v>22</v>
      </c>
      <c r="D1685" s="245"/>
      <c r="E1685" s="250"/>
      <c r="F1685" s="245"/>
      <c r="G1685" s="245"/>
      <c r="H1685" s="245"/>
      <c r="I1685" s="251"/>
      <c r="J1685" s="252"/>
      <c r="K1685" s="255"/>
      <c r="L1685" s="256"/>
      <c r="M1685" s="254"/>
      <c r="N1685" s="254"/>
      <c r="O1685" s="254"/>
      <c r="P1685" s="254"/>
      <c r="Q1685" s="254"/>
      <c r="R1685" s="254"/>
    </row>
    <row r="1686" spans="1:18" s="31" customFormat="1">
      <c r="A1686" s="71"/>
      <c r="B1686" s="202" t="s">
        <v>1023</v>
      </c>
      <c r="C1686" s="65"/>
      <c r="D1686" s="50"/>
      <c r="E1686" s="50"/>
      <c r="F1686" s="50"/>
      <c r="G1686" s="50"/>
      <c r="H1686" s="50"/>
      <c r="I1686" s="37"/>
      <c r="J1686" s="49"/>
      <c r="K1686" s="34"/>
      <c r="L1686" s="38"/>
      <c r="M1686" s="30"/>
      <c r="N1686" s="30"/>
      <c r="O1686" s="30"/>
      <c r="P1686" s="30"/>
      <c r="Q1686" s="30"/>
      <c r="R1686" s="30"/>
    </row>
    <row r="1687" spans="1:18" s="31" customFormat="1">
      <c r="A1687" s="71"/>
      <c r="B1687" s="80" t="s">
        <v>1024</v>
      </c>
      <c r="C1687" s="65"/>
      <c r="D1687" s="50">
        <v>5</v>
      </c>
      <c r="E1687" s="50"/>
      <c r="F1687" s="50"/>
      <c r="G1687" s="50"/>
      <c r="H1687" s="50">
        <f>ROUND(PRODUCT(D1687:G1687),2)</f>
        <v>5</v>
      </c>
      <c r="I1687" s="37"/>
      <c r="J1687" s="49"/>
      <c r="K1687" s="34"/>
      <c r="L1687" s="38"/>
      <c r="M1687" s="30"/>
      <c r="N1687" s="30"/>
      <c r="O1687" s="30"/>
      <c r="P1687" s="30"/>
      <c r="Q1687" s="30"/>
      <c r="R1687" s="30"/>
    </row>
    <row r="1688" spans="1:18" s="31" customFormat="1">
      <c r="A1688" s="47"/>
      <c r="B1688" s="70"/>
      <c r="C1688" s="65"/>
      <c r="D1688" s="50"/>
      <c r="E1688" s="50"/>
      <c r="F1688" s="50"/>
      <c r="G1688" s="50"/>
      <c r="H1688" s="50"/>
      <c r="I1688" s="37"/>
      <c r="J1688" s="49"/>
      <c r="K1688" s="34"/>
      <c r="L1688" s="38"/>
      <c r="M1688" s="30"/>
      <c r="N1688" s="30"/>
      <c r="O1688" s="30"/>
      <c r="P1688" s="30"/>
      <c r="Q1688" s="30"/>
      <c r="R1688" s="30"/>
    </row>
    <row r="1689" spans="1:18" s="31" customFormat="1">
      <c r="A1689" s="47"/>
      <c r="B1689" s="64" t="str">
        <f>"Total item "&amp;A1685</f>
        <v>Total item 4.2</v>
      </c>
      <c r="C1689" s="65"/>
      <c r="D1689" s="50"/>
      <c r="E1689" s="50"/>
      <c r="F1689" s="50"/>
      <c r="G1689" s="50"/>
      <c r="H1689" s="245">
        <f>SUM(H1686:H1688)</f>
        <v>5</v>
      </c>
      <c r="I1689" s="37"/>
      <c r="J1689" s="49"/>
      <c r="K1689" s="34"/>
      <c r="L1689" s="38"/>
      <c r="M1689" s="30"/>
      <c r="N1689" s="30"/>
      <c r="O1689" s="30"/>
      <c r="P1689" s="30"/>
      <c r="Q1689" s="30"/>
      <c r="R1689" s="30"/>
    </row>
    <row r="1690" spans="1:18" s="31" customFormat="1">
      <c r="A1690" s="185"/>
      <c r="B1690" s="187"/>
      <c r="C1690" s="188"/>
      <c r="D1690" s="189"/>
      <c r="E1690" s="189"/>
      <c r="F1690" s="189"/>
      <c r="G1690" s="189"/>
      <c r="H1690" s="190"/>
      <c r="I1690" s="37"/>
      <c r="J1690" s="49"/>
      <c r="K1690" s="34"/>
      <c r="L1690" s="38"/>
      <c r="M1690" s="30"/>
      <c r="N1690" s="30"/>
      <c r="O1690" s="30"/>
      <c r="P1690" s="30"/>
      <c r="Q1690" s="30"/>
      <c r="R1690" s="30"/>
    </row>
    <row r="1691" spans="1:18" s="249" customFormat="1" ht="31.2">
      <c r="A1691" s="243" t="s">
        <v>276</v>
      </c>
      <c r="B1691" s="244" t="s">
        <v>1026</v>
      </c>
      <c r="C1691" s="243" t="s">
        <v>16</v>
      </c>
      <c r="D1691" s="245"/>
      <c r="E1691" s="250"/>
      <c r="F1691" s="245"/>
      <c r="G1691" s="245"/>
      <c r="H1691" s="245"/>
      <c r="I1691" s="251"/>
      <c r="J1691" s="252"/>
      <c r="K1691" s="255"/>
      <c r="L1691" s="256"/>
      <c r="M1691" s="254"/>
      <c r="N1691" s="254"/>
      <c r="O1691" s="254"/>
      <c r="P1691" s="254"/>
      <c r="Q1691" s="254"/>
      <c r="R1691" s="254"/>
    </row>
    <row r="1692" spans="1:18" s="31" customFormat="1">
      <c r="A1692" s="71"/>
      <c r="B1692" s="202" t="s">
        <v>1027</v>
      </c>
      <c r="C1692" s="65"/>
      <c r="D1692" s="50"/>
      <c r="E1692" s="50"/>
      <c r="F1692" s="50"/>
      <c r="G1692" s="50"/>
      <c r="H1692" s="50"/>
      <c r="I1692" s="37"/>
      <c r="J1692" s="49"/>
      <c r="K1692" s="34"/>
      <c r="L1692" s="38"/>
      <c r="M1692" s="30"/>
      <c r="N1692" s="30"/>
      <c r="O1692" s="30"/>
      <c r="P1692" s="30"/>
      <c r="Q1692" s="30"/>
      <c r="R1692" s="30"/>
    </row>
    <row r="1693" spans="1:18" s="31" customFormat="1">
      <c r="A1693" s="71"/>
      <c r="B1693" s="80"/>
      <c r="C1693" s="65"/>
      <c r="D1693" s="50">
        <v>13.6</v>
      </c>
      <c r="E1693" s="50"/>
      <c r="F1693" s="50"/>
      <c r="G1693" s="50"/>
      <c r="H1693" s="50">
        <f t="shared" ref="H1693:H1698" si="14">ROUND(PRODUCT(D1693:G1693),2)</f>
        <v>13.6</v>
      </c>
      <c r="I1693" s="37"/>
      <c r="J1693" s="49"/>
      <c r="K1693" s="34"/>
      <c r="L1693" s="38"/>
      <c r="M1693" s="30"/>
      <c r="N1693" s="30"/>
      <c r="O1693" s="30"/>
      <c r="P1693" s="30"/>
      <c r="Q1693" s="30"/>
      <c r="R1693" s="30"/>
    </row>
    <row r="1694" spans="1:18" s="31" customFormat="1">
      <c r="A1694" s="71"/>
      <c r="B1694" s="80"/>
      <c r="C1694" s="65"/>
      <c r="D1694" s="50">
        <v>12.3</v>
      </c>
      <c r="E1694" s="50"/>
      <c r="F1694" s="50"/>
      <c r="G1694" s="50"/>
      <c r="H1694" s="50">
        <f t="shared" si="14"/>
        <v>12.3</v>
      </c>
      <c r="I1694" s="37"/>
      <c r="J1694" s="49"/>
      <c r="K1694" s="34"/>
      <c r="L1694" s="38"/>
      <c r="M1694" s="30"/>
      <c r="N1694" s="30"/>
      <c r="O1694" s="30"/>
      <c r="P1694" s="30"/>
      <c r="Q1694" s="30"/>
      <c r="R1694" s="30"/>
    </row>
    <row r="1695" spans="1:18" s="31" customFormat="1">
      <c r="A1695" s="71"/>
      <c r="B1695" s="80"/>
      <c r="C1695" s="65"/>
      <c r="D1695" s="50">
        <v>13.5</v>
      </c>
      <c r="E1695" s="50"/>
      <c r="F1695" s="50"/>
      <c r="G1695" s="50"/>
      <c r="H1695" s="50">
        <f t="shared" si="14"/>
        <v>13.5</v>
      </c>
      <c r="I1695" s="37"/>
      <c r="J1695" s="49"/>
      <c r="K1695" s="34"/>
      <c r="L1695" s="38"/>
      <c r="M1695" s="30"/>
      <c r="N1695" s="30"/>
      <c r="O1695" s="30"/>
      <c r="P1695" s="30"/>
      <c r="Q1695" s="30"/>
      <c r="R1695" s="30"/>
    </row>
    <row r="1696" spans="1:18" s="31" customFormat="1">
      <c r="A1696" s="71"/>
      <c r="B1696" s="202"/>
      <c r="C1696" s="65"/>
      <c r="D1696" s="50">
        <v>15</v>
      </c>
      <c r="E1696" s="50"/>
      <c r="F1696" s="50"/>
      <c r="G1696" s="50"/>
      <c r="H1696" s="50">
        <f t="shared" si="14"/>
        <v>15</v>
      </c>
      <c r="I1696" s="37"/>
      <c r="J1696" s="49"/>
      <c r="K1696" s="34"/>
      <c r="L1696" s="38"/>
      <c r="M1696" s="30"/>
      <c r="N1696" s="30"/>
      <c r="O1696" s="30"/>
      <c r="P1696" s="30"/>
      <c r="Q1696" s="30"/>
      <c r="R1696" s="30"/>
    </row>
    <row r="1697" spans="1:18" s="31" customFormat="1">
      <c r="A1697" s="71"/>
      <c r="B1697" s="80"/>
      <c r="C1697" s="65"/>
      <c r="D1697" s="50">
        <v>11</v>
      </c>
      <c r="E1697" s="50"/>
      <c r="F1697" s="50"/>
      <c r="G1697" s="50"/>
      <c r="H1697" s="50">
        <f t="shared" si="14"/>
        <v>11</v>
      </c>
      <c r="I1697" s="37"/>
      <c r="J1697" s="49"/>
      <c r="K1697" s="34"/>
      <c r="L1697" s="38"/>
      <c r="M1697" s="30"/>
      <c r="N1697" s="30"/>
      <c r="O1697" s="30"/>
      <c r="P1697" s="30"/>
      <c r="Q1697" s="30"/>
      <c r="R1697" s="30"/>
    </row>
    <row r="1698" spans="1:18" s="31" customFormat="1">
      <c r="A1698" s="71"/>
      <c r="B1698" s="80"/>
      <c r="C1698" s="65"/>
      <c r="D1698" s="50">
        <v>11.4</v>
      </c>
      <c r="E1698" s="50"/>
      <c r="F1698" s="50"/>
      <c r="G1698" s="50"/>
      <c r="H1698" s="50">
        <f t="shared" si="14"/>
        <v>11.4</v>
      </c>
      <c r="I1698" s="37"/>
      <c r="J1698" s="49"/>
      <c r="K1698" s="34"/>
      <c r="L1698" s="38"/>
      <c r="M1698" s="30"/>
      <c r="N1698" s="30"/>
      <c r="O1698" s="30"/>
      <c r="P1698" s="30"/>
      <c r="Q1698" s="30"/>
      <c r="R1698" s="30"/>
    </row>
    <row r="1699" spans="1:18" s="31" customFormat="1">
      <c r="A1699" s="47"/>
      <c r="B1699" s="70"/>
      <c r="C1699" s="65"/>
      <c r="D1699" s="50"/>
      <c r="E1699" s="50"/>
      <c r="F1699" s="50"/>
      <c r="G1699" s="50"/>
      <c r="H1699" s="50"/>
      <c r="I1699" s="37"/>
      <c r="J1699" s="49"/>
      <c r="K1699" s="34"/>
      <c r="L1699" s="38"/>
      <c r="M1699" s="30"/>
      <c r="N1699" s="30"/>
      <c r="O1699" s="30"/>
      <c r="P1699" s="30"/>
      <c r="Q1699" s="30"/>
      <c r="R1699" s="30"/>
    </row>
    <row r="1700" spans="1:18" s="31" customFormat="1">
      <c r="A1700" s="47"/>
      <c r="B1700" s="64" t="str">
        <f>"Total item "&amp;A1691</f>
        <v>Total item 4.3</v>
      </c>
      <c r="C1700" s="65"/>
      <c r="D1700" s="50"/>
      <c r="E1700" s="50"/>
      <c r="F1700" s="50"/>
      <c r="G1700" s="50"/>
      <c r="H1700" s="245">
        <f>SUM(H1692:H1699)</f>
        <v>76.800000000000011</v>
      </c>
      <c r="I1700" s="37"/>
      <c r="J1700" s="49"/>
      <c r="K1700" s="34"/>
      <c r="L1700" s="38"/>
      <c r="M1700" s="30"/>
      <c r="N1700" s="30"/>
      <c r="O1700" s="30"/>
      <c r="P1700" s="30"/>
      <c r="Q1700" s="30"/>
      <c r="R1700" s="30"/>
    </row>
    <row r="1701" spans="1:18" s="31" customFormat="1">
      <c r="A1701" s="185"/>
      <c r="B1701" s="187"/>
      <c r="C1701" s="188"/>
      <c r="D1701" s="189"/>
      <c r="E1701" s="189"/>
      <c r="F1701" s="189"/>
      <c r="G1701" s="189"/>
      <c r="H1701" s="190"/>
      <c r="I1701" s="37"/>
      <c r="J1701" s="49"/>
      <c r="K1701" s="34"/>
      <c r="L1701" s="38"/>
      <c r="M1701" s="30"/>
      <c r="N1701" s="30"/>
      <c r="O1701" s="30"/>
      <c r="P1701" s="30"/>
      <c r="Q1701" s="30"/>
      <c r="R1701" s="30"/>
    </row>
    <row r="1702" spans="1:18" s="249" customFormat="1" ht="62.4">
      <c r="A1702" s="243" t="s">
        <v>282</v>
      </c>
      <c r="B1702" s="244" t="s">
        <v>1028</v>
      </c>
      <c r="C1702" s="243" t="s">
        <v>16</v>
      </c>
      <c r="D1702" s="245"/>
      <c r="E1702" s="250"/>
      <c r="F1702" s="245"/>
      <c r="G1702" s="245"/>
      <c r="H1702" s="245"/>
      <c r="I1702" s="251"/>
      <c r="J1702" s="252"/>
      <c r="K1702" s="255"/>
      <c r="L1702" s="256"/>
      <c r="M1702" s="254"/>
      <c r="N1702" s="254"/>
      <c r="O1702" s="254"/>
      <c r="P1702" s="254"/>
      <c r="Q1702" s="254"/>
      <c r="R1702" s="254"/>
    </row>
    <row r="1703" spans="1:18" s="31" customFormat="1">
      <c r="A1703" s="71"/>
      <c r="B1703" s="202" t="s">
        <v>1027</v>
      </c>
      <c r="C1703" s="65"/>
      <c r="D1703" s="50"/>
      <c r="E1703" s="50"/>
      <c r="F1703" s="50"/>
      <c r="G1703" s="50"/>
      <c r="H1703" s="50"/>
      <c r="I1703" s="37"/>
      <c r="J1703" s="49"/>
      <c r="K1703" s="34"/>
      <c r="L1703" s="38"/>
      <c r="M1703" s="30"/>
      <c r="N1703" s="30"/>
      <c r="O1703" s="30"/>
      <c r="P1703" s="30"/>
      <c r="Q1703" s="30"/>
      <c r="R1703" s="30"/>
    </row>
    <row r="1704" spans="1:18" s="31" customFormat="1">
      <c r="A1704" s="71"/>
      <c r="B1704" s="80"/>
      <c r="C1704" s="65"/>
      <c r="D1704" s="50">
        <v>19</v>
      </c>
      <c r="E1704" s="50"/>
      <c r="F1704" s="50"/>
      <c r="G1704" s="50"/>
      <c r="H1704" s="50">
        <f>ROUND(PRODUCT(D1704:G1704),2)</f>
        <v>19</v>
      </c>
      <c r="I1704" s="37"/>
      <c r="J1704" s="49"/>
      <c r="K1704" s="34"/>
      <c r="L1704" s="38"/>
      <c r="M1704" s="30"/>
      <c r="N1704" s="30"/>
      <c r="O1704" s="30"/>
      <c r="P1704" s="30"/>
      <c r="Q1704" s="30"/>
      <c r="R1704" s="30"/>
    </row>
    <row r="1705" spans="1:18" s="31" customFormat="1">
      <c r="A1705" s="71"/>
      <c r="B1705" s="80"/>
      <c r="C1705" s="65"/>
      <c r="D1705" s="50">
        <v>6</v>
      </c>
      <c r="E1705" s="50"/>
      <c r="F1705" s="50"/>
      <c r="G1705" s="50"/>
      <c r="H1705" s="50">
        <f>ROUND(PRODUCT(D1705:G1705),2)</f>
        <v>6</v>
      </c>
      <c r="I1705" s="37"/>
      <c r="J1705" s="49"/>
      <c r="K1705" s="34"/>
      <c r="L1705" s="38"/>
      <c r="M1705" s="30"/>
      <c r="N1705" s="30"/>
      <c r="O1705" s="30"/>
      <c r="P1705" s="30"/>
      <c r="Q1705" s="30"/>
      <c r="R1705" s="30"/>
    </row>
    <row r="1706" spans="1:18" s="31" customFormat="1">
      <c r="A1706" s="71"/>
      <c r="B1706" s="80"/>
      <c r="C1706" s="65"/>
      <c r="D1706" s="50">
        <v>11.6</v>
      </c>
      <c r="E1706" s="50"/>
      <c r="F1706" s="50"/>
      <c r="G1706" s="50"/>
      <c r="H1706" s="50">
        <f>ROUND(PRODUCT(D1706:G1706),2)</f>
        <v>11.6</v>
      </c>
      <c r="I1706" s="37"/>
      <c r="J1706" s="49"/>
      <c r="K1706" s="34"/>
      <c r="L1706" s="38"/>
      <c r="M1706" s="30"/>
      <c r="N1706" s="30"/>
      <c r="O1706" s="30"/>
      <c r="P1706" s="30"/>
      <c r="Q1706" s="30"/>
      <c r="R1706" s="30"/>
    </row>
    <row r="1707" spans="1:18" s="31" customFormat="1">
      <c r="A1707" s="71"/>
      <c r="B1707" s="202"/>
      <c r="C1707" s="65"/>
      <c r="D1707" s="50">
        <v>12.1</v>
      </c>
      <c r="E1707" s="50"/>
      <c r="F1707" s="50"/>
      <c r="G1707" s="50"/>
      <c r="H1707" s="50">
        <f>ROUND(PRODUCT(D1707:G1707),2)</f>
        <v>12.1</v>
      </c>
      <c r="I1707" s="37"/>
      <c r="J1707" s="49"/>
      <c r="K1707" s="34"/>
      <c r="L1707" s="38"/>
      <c r="M1707" s="30"/>
      <c r="N1707" s="30"/>
      <c r="O1707" s="30"/>
      <c r="P1707" s="30"/>
      <c r="Q1707" s="30"/>
      <c r="R1707" s="30"/>
    </row>
    <row r="1708" spans="1:18" s="31" customFormat="1">
      <c r="A1708" s="71"/>
      <c r="B1708" s="80"/>
      <c r="C1708" s="65"/>
      <c r="D1708" s="50">
        <v>4.2</v>
      </c>
      <c r="E1708" s="50"/>
      <c r="F1708" s="50"/>
      <c r="G1708" s="50"/>
      <c r="H1708" s="50">
        <f>ROUND(PRODUCT(D1708:G1708),2)</f>
        <v>4.2</v>
      </c>
      <c r="I1708" s="37"/>
      <c r="J1708" s="49"/>
      <c r="K1708" s="34"/>
      <c r="L1708" s="38"/>
      <c r="M1708" s="30"/>
      <c r="N1708" s="30"/>
      <c r="O1708" s="30"/>
      <c r="P1708" s="30"/>
      <c r="Q1708" s="30"/>
      <c r="R1708" s="30"/>
    </row>
    <row r="1709" spans="1:18" s="31" customFormat="1">
      <c r="A1709" s="47"/>
      <c r="B1709" s="70"/>
      <c r="C1709" s="65"/>
      <c r="D1709" s="50"/>
      <c r="E1709" s="50"/>
      <c r="F1709" s="50"/>
      <c r="G1709" s="50"/>
      <c r="H1709" s="50"/>
      <c r="I1709" s="37"/>
      <c r="J1709" s="49"/>
      <c r="K1709" s="34"/>
      <c r="L1709" s="38"/>
      <c r="M1709" s="30"/>
      <c r="N1709" s="30"/>
      <c r="O1709" s="30"/>
      <c r="P1709" s="30"/>
      <c r="Q1709" s="30"/>
      <c r="R1709" s="30"/>
    </row>
    <row r="1710" spans="1:18" s="31" customFormat="1">
      <c r="A1710" s="47"/>
      <c r="B1710" s="64" t="str">
        <f>"Total item "&amp;A1702</f>
        <v>Total item 4.4</v>
      </c>
      <c r="C1710" s="65"/>
      <c r="D1710" s="50"/>
      <c r="E1710" s="50"/>
      <c r="F1710" s="50"/>
      <c r="G1710" s="50"/>
      <c r="H1710" s="245">
        <f>SUM(H1703:H1709)</f>
        <v>52.900000000000006</v>
      </c>
      <c r="I1710" s="37"/>
      <c r="J1710" s="49"/>
      <c r="K1710" s="34"/>
      <c r="L1710" s="38"/>
      <c r="M1710" s="30"/>
      <c r="N1710" s="30"/>
      <c r="O1710" s="30"/>
      <c r="P1710" s="30"/>
      <c r="Q1710" s="30"/>
      <c r="R1710" s="30"/>
    </row>
    <row r="1711" spans="1:18" s="31" customFormat="1">
      <c r="A1711" s="185"/>
      <c r="B1711" s="187"/>
      <c r="C1711" s="188"/>
      <c r="D1711" s="189"/>
      <c r="E1711" s="189"/>
      <c r="F1711" s="189"/>
      <c r="G1711" s="189"/>
      <c r="H1711" s="190"/>
      <c r="I1711" s="37"/>
      <c r="J1711" s="49"/>
      <c r="K1711" s="34"/>
      <c r="L1711" s="38"/>
      <c r="M1711" s="30"/>
      <c r="N1711" s="30"/>
      <c r="O1711" s="30"/>
      <c r="P1711" s="30"/>
      <c r="Q1711" s="30"/>
      <c r="R1711" s="30"/>
    </row>
    <row r="1712" spans="1:18" s="31" customFormat="1">
      <c r="A1712" s="266"/>
      <c r="B1712" s="267"/>
      <c r="C1712" s="267"/>
      <c r="D1712" s="267"/>
      <c r="E1712" s="267"/>
      <c r="F1712" s="267"/>
      <c r="G1712" s="267"/>
      <c r="H1712" s="267"/>
      <c r="I1712" s="88"/>
      <c r="J1712" s="49"/>
      <c r="K1712" s="88"/>
      <c r="L1712" s="89"/>
      <c r="M1712" s="89"/>
      <c r="N1712" s="89"/>
      <c r="O1712" s="89"/>
      <c r="P1712" s="89"/>
      <c r="Q1712" s="89"/>
      <c r="R1712" s="89"/>
    </row>
    <row r="1713" spans="1:18" s="31" customFormat="1">
      <c r="A1713" s="30"/>
      <c r="B1713" s="30"/>
      <c r="C1713" s="30"/>
      <c r="D1713" s="30"/>
      <c r="E1713" s="30"/>
      <c r="F1713" s="30"/>
      <c r="G1713" s="30"/>
      <c r="H1713" s="30"/>
      <c r="I1713" s="37"/>
      <c r="J1713" s="29"/>
      <c r="K1713" s="29"/>
      <c r="L1713" s="30"/>
      <c r="M1713" s="30"/>
      <c r="N1713" s="30"/>
      <c r="O1713" s="30"/>
      <c r="P1713" s="30"/>
      <c r="Q1713" s="30"/>
      <c r="R1713" s="30"/>
    </row>
    <row r="1714" spans="1:18">
      <c r="A1714" s="182"/>
      <c r="B1714" s="216"/>
      <c r="C1714" s="216"/>
      <c r="D1714" s="216"/>
      <c r="E1714" s="216"/>
      <c r="F1714" s="216"/>
      <c r="G1714" s="216"/>
      <c r="H1714" s="216"/>
      <c r="I1714" s="239"/>
      <c r="J1714" s="177"/>
      <c r="K1714" s="177"/>
      <c r="L1714" s="216"/>
      <c r="M1714" s="216"/>
      <c r="N1714" s="216"/>
      <c r="O1714" s="216"/>
      <c r="P1714" s="216"/>
      <c r="Q1714" s="216"/>
      <c r="R1714" s="216"/>
    </row>
    <row r="1715" spans="1:18">
      <c r="A1715" s="182"/>
      <c r="B1715" s="216"/>
      <c r="C1715" s="216"/>
      <c r="D1715" s="216"/>
      <c r="E1715" s="216"/>
      <c r="F1715" s="216"/>
      <c r="G1715" s="216"/>
      <c r="H1715" s="216"/>
      <c r="I1715" s="239"/>
      <c r="J1715" s="177"/>
      <c r="K1715" s="177"/>
      <c r="L1715" s="216"/>
      <c r="M1715" s="216"/>
      <c r="N1715" s="216"/>
      <c r="O1715" s="216"/>
      <c r="P1715" s="216"/>
      <c r="Q1715" s="216"/>
      <c r="R1715" s="216"/>
    </row>
    <row r="1716" spans="1:18">
      <c r="A1716" s="182"/>
      <c r="B1716" s="216"/>
      <c r="C1716" s="216"/>
      <c r="D1716" s="216"/>
      <c r="E1716" s="216"/>
      <c r="F1716" s="216"/>
      <c r="G1716" s="216"/>
      <c r="H1716" s="216"/>
      <c r="I1716" s="239"/>
      <c r="J1716" s="177"/>
      <c r="K1716" s="177"/>
      <c r="L1716" s="216"/>
      <c r="M1716" s="216"/>
      <c r="N1716" s="216"/>
      <c r="O1716" s="216"/>
      <c r="P1716" s="216"/>
      <c r="Q1716" s="216"/>
      <c r="R1716" s="216"/>
    </row>
    <row r="1717" spans="1:18">
      <c r="A1717" s="182"/>
      <c r="B1717" s="216"/>
      <c r="C1717" s="216"/>
      <c r="D1717" s="216"/>
      <c r="E1717" s="216"/>
      <c r="F1717" s="216"/>
      <c r="G1717" s="216"/>
      <c r="H1717" s="216"/>
      <c r="I1717" s="239"/>
      <c r="J1717" s="177"/>
      <c r="K1717" s="177"/>
      <c r="L1717" s="216"/>
      <c r="M1717" s="216"/>
      <c r="N1717" s="216"/>
      <c r="O1717" s="216"/>
      <c r="P1717" s="216"/>
      <c r="Q1717" s="216"/>
      <c r="R1717" s="216"/>
    </row>
    <row r="1718" spans="1:18">
      <c r="A1718" s="182"/>
      <c r="B1718" s="216"/>
      <c r="C1718" s="216"/>
      <c r="D1718" s="216"/>
      <c r="E1718" s="216"/>
      <c r="F1718" s="216"/>
      <c r="G1718" s="216"/>
      <c r="H1718" s="216"/>
      <c r="I1718" s="239"/>
      <c r="J1718" s="177"/>
      <c r="K1718" s="177"/>
      <c r="L1718" s="216"/>
      <c r="M1718" s="216"/>
      <c r="N1718" s="216"/>
      <c r="O1718" s="216"/>
      <c r="P1718" s="216"/>
      <c r="Q1718" s="216"/>
      <c r="R1718" s="216"/>
    </row>
  </sheetData>
  <autoFilter ref="A10:H1712" xr:uid="{00000000-0009-0000-0000-000002000000}"/>
  <mergeCells count="3">
    <mergeCell ref="A1712:H1712"/>
    <mergeCell ref="A1:H1"/>
    <mergeCell ref="A2:H2"/>
  </mergeCells>
  <printOptions horizontalCentered="1"/>
  <pageMargins left="0.39370078740157483" right="0.39370078740157483" top="0.98425196850393704" bottom="0.39370078740157483" header="0.19685039370078741" footer="0.19685039370078741"/>
  <pageSetup paperSize="9" scale="65" fitToWidth="0" fitToHeight="0" orientation="portrait" r:id="rId1"/>
  <headerFooter>
    <oddHeader>&amp;C&amp;G</oddHeader>
    <oddFooter>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B1:F972"/>
  <sheetViews>
    <sheetView view="pageBreakPreview" topLeftCell="B3" zoomScaleNormal="100" zoomScaleSheetLayoutView="100" workbookViewId="0">
      <selection activeCell="B9" sqref="B9"/>
    </sheetView>
  </sheetViews>
  <sheetFormatPr defaultColWidth="14.44140625" defaultRowHeight="15" customHeight="1"/>
  <cols>
    <col min="1" max="1" width="1.109375" style="93" customWidth="1"/>
    <col min="2" max="2" width="76.44140625" style="93" customWidth="1"/>
    <col min="3" max="3" width="10.6640625" style="93" customWidth="1"/>
    <col min="4" max="4" width="12.33203125" style="93" customWidth="1"/>
    <col min="5" max="5" width="1.109375" style="93" customWidth="1"/>
    <col min="6" max="6" width="11.44140625" style="93" customWidth="1"/>
    <col min="7" max="26" width="9.109375" style="93" customWidth="1"/>
    <col min="27" max="16384" width="14.44140625" style="93"/>
  </cols>
  <sheetData>
    <row r="1" spans="2:4" ht="15.6">
      <c r="C1" s="121"/>
      <c r="D1" s="121"/>
    </row>
    <row r="2" spans="2:4" ht="18">
      <c r="B2" s="304" t="s">
        <v>83</v>
      </c>
      <c r="C2" s="305"/>
      <c r="D2" s="306"/>
    </row>
    <row r="3" spans="2:4" ht="15.6">
      <c r="B3" s="122"/>
      <c r="C3" s="122"/>
      <c r="D3" s="122"/>
    </row>
    <row r="4" spans="2:4" ht="15.6">
      <c r="B4" s="307" t="s">
        <v>209</v>
      </c>
      <c r="C4" s="308"/>
      <c r="D4" s="309"/>
    </row>
    <row r="5" spans="2:4" ht="15.6">
      <c r="B5" s="123"/>
      <c r="C5" s="123"/>
      <c r="D5" s="123"/>
    </row>
    <row r="6" spans="2:4" ht="31.2" customHeight="1">
      <c r="B6" s="312" t="s">
        <v>918</v>
      </c>
      <c r="C6" s="313"/>
      <c r="D6" s="314"/>
    </row>
    <row r="7" spans="2:4" ht="15.6">
      <c r="B7" s="124" t="s">
        <v>1054</v>
      </c>
      <c r="C7" s="125"/>
      <c r="D7" s="126"/>
    </row>
    <row r="8" spans="2:4" ht="15.6">
      <c r="B8" s="127" t="s">
        <v>1063</v>
      </c>
      <c r="C8" s="128"/>
      <c r="D8" s="129"/>
    </row>
    <row r="9" spans="2:4" ht="15.6">
      <c r="B9" s="130"/>
      <c r="C9" s="122"/>
      <c r="D9" s="122"/>
    </row>
    <row r="10" spans="2:4" ht="15.6">
      <c r="B10" s="131" t="s">
        <v>84</v>
      </c>
      <c r="C10" s="132" t="s">
        <v>85</v>
      </c>
      <c r="D10" s="132" t="s">
        <v>86</v>
      </c>
    </row>
    <row r="11" spans="2:4" ht="15.6">
      <c r="B11" s="133"/>
      <c r="C11" s="134"/>
      <c r="D11" s="134"/>
    </row>
    <row r="12" spans="2:4" ht="15.6">
      <c r="B12" s="135" t="s">
        <v>87</v>
      </c>
      <c r="C12" s="136" t="s">
        <v>88</v>
      </c>
      <c r="D12" s="137"/>
    </row>
    <row r="13" spans="2:4" ht="15.6">
      <c r="B13" s="135"/>
      <c r="C13" s="136"/>
      <c r="D13" s="138"/>
    </row>
    <row r="14" spans="2:4" ht="15.6">
      <c r="B14" s="135" t="s">
        <v>89</v>
      </c>
      <c r="C14" s="136" t="s">
        <v>90</v>
      </c>
      <c r="D14" s="137"/>
    </row>
    <row r="15" spans="2:4" ht="15.6">
      <c r="B15" s="135"/>
      <c r="C15" s="136"/>
      <c r="D15" s="139"/>
    </row>
    <row r="16" spans="2:4" ht="15.6">
      <c r="B16" s="135" t="s">
        <v>91</v>
      </c>
      <c r="C16" s="136" t="s">
        <v>92</v>
      </c>
      <c r="D16" s="137"/>
    </row>
    <row r="17" spans="2:6" ht="15.6">
      <c r="B17" s="135"/>
      <c r="C17" s="136"/>
      <c r="D17" s="139"/>
    </row>
    <row r="18" spans="2:6" ht="15.6">
      <c r="B18" s="135" t="s">
        <v>93</v>
      </c>
      <c r="C18" s="136" t="s">
        <v>94</v>
      </c>
      <c r="D18" s="137"/>
    </row>
    <row r="19" spans="2:6" ht="15.6">
      <c r="B19" s="135"/>
      <c r="C19" s="136"/>
      <c r="D19" s="140"/>
    </row>
    <row r="20" spans="2:6" ht="15.6">
      <c r="B20" s="135" t="s">
        <v>95</v>
      </c>
      <c r="C20" s="136" t="s">
        <v>95</v>
      </c>
      <c r="D20" s="140"/>
    </row>
    <row r="21" spans="2:6" ht="15.6">
      <c r="B21" s="135" t="s">
        <v>96</v>
      </c>
      <c r="C21" s="136" t="s">
        <v>97</v>
      </c>
      <c r="D21" s="140"/>
      <c r="F21" s="141"/>
    </row>
    <row r="22" spans="2:6" ht="15.6">
      <c r="B22" s="135" t="s">
        <v>98</v>
      </c>
      <c r="C22" s="136" t="s">
        <v>98</v>
      </c>
      <c r="D22" s="140"/>
    </row>
    <row r="23" spans="2:6" ht="15.6">
      <c r="B23" s="135" t="s">
        <v>99</v>
      </c>
      <c r="C23" s="136" t="s">
        <v>100</v>
      </c>
      <c r="D23" s="140"/>
    </row>
    <row r="24" spans="2:6" ht="15.6">
      <c r="B24" s="135" t="s">
        <v>101</v>
      </c>
      <c r="C24" s="136" t="s">
        <v>10</v>
      </c>
      <c r="D24" s="137"/>
    </row>
    <row r="25" spans="2:6" ht="15.6">
      <c r="B25" s="135"/>
      <c r="C25" s="136"/>
      <c r="D25" s="140"/>
    </row>
    <row r="26" spans="2:6" ht="15.6">
      <c r="B26" s="135" t="s">
        <v>102</v>
      </c>
      <c r="C26" s="136" t="s">
        <v>70</v>
      </c>
      <c r="D26" s="137"/>
    </row>
    <row r="27" spans="2:6" ht="15.6">
      <c r="B27" s="133"/>
      <c r="C27" s="134"/>
      <c r="D27" s="142"/>
    </row>
    <row r="28" spans="2:6" ht="15.6">
      <c r="B28" s="143" t="s">
        <v>103</v>
      </c>
      <c r="C28" s="144"/>
      <c r="D28" s="137"/>
      <c r="F28" s="145"/>
    </row>
    <row r="29" spans="2:6" ht="15.6">
      <c r="C29" s="121"/>
      <c r="D29" s="146"/>
    </row>
    <row r="30" spans="2:6" ht="15.6">
      <c r="C30" s="121"/>
      <c r="D30" s="121"/>
    </row>
    <row r="31" spans="2:6" ht="15.6">
      <c r="B31" s="93" t="s">
        <v>104</v>
      </c>
      <c r="C31" s="121"/>
      <c r="D31" s="121"/>
    </row>
    <row r="32" spans="2:6" ht="15.6">
      <c r="B32" s="147"/>
      <c r="C32" s="148"/>
      <c r="D32" s="149"/>
    </row>
    <row r="33" spans="2:4" ht="15.6">
      <c r="B33" s="151"/>
      <c r="C33" s="121"/>
      <c r="D33" s="152"/>
    </row>
    <row r="34" spans="2:4" ht="15.6">
      <c r="B34" s="151"/>
      <c r="C34" s="121"/>
      <c r="D34" s="152"/>
    </row>
    <row r="35" spans="2:4" ht="15.6">
      <c r="B35" s="151"/>
      <c r="C35" s="121"/>
      <c r="D35" s="152"/>
    </row>
    <row r="36" spans="2:4" ht="15.6">
      <c r="B36" s="151"/>
      <c r="C36" s="121"/>
      <c r="D36" s="152"/>
    </row>
    <row r="37" spans="2:4" ht="15.6">
      <c r="B37" s="153"/>
      <c r="C37" s="154"/>
      <c r="D37" s="155"/>
    </row>
    <row r="38" spans="2:4" ht="15.6">
      <c r="B38" s="150"/>
      <c r="C38" s="121"/>
      <c r="D38" s="121"/>
    </row>
    <row r="39" spans="2:4" ht="15.6">
      <c r="B39" s="150" t="s">
        <v>105</v>
      </c>
      <c r="C39" s="121"/>
      <c r="D39" s="121"/>
    </row>
    <row r="40" spans="2:4" ht="15.6">
      <c r="B40" s="310" t="s">
        <v>106</v>
      </c>
      <c r="C40" s="311"/>
      <c r="D40" s="311"/>
    </row>
    <row r="41" spans="2:4" ht="45.6" customHeight="1">
      <c r="B41" s="310" t="s">
        <v>208</v>
      </c>
      <c r="C41" s="311"/>
      <c r="D41" s="311"/>
    </row>
    <row r="42" spans="2:4" ht="97.95" customHeight="1">
      <c r="B42" s="310" t="s">
        <v>249</v>
      </c>
      <c r="C42" s="311"/>
      <c r="D42" s="311"/>
    </row>
    <row r="43" spans="2:4" ht="15.6">
      <c r="C43" s="121"/>
      <c r="D43" s="121"/>
    </row>
    <row r="44" spans="2:4" ht="14.25" customHeight="1">
      <c r="C44" s="121"/>
      <c r="D44" s="121"/>
    </row>
    <row r="45" spans="2:4" ht="14.25" customHeight="1"/>
    <row r="46" spans="2:4" ht="14.4" customHeight="1">
      <c r="B46" s="121"/>
    </row>
    <row r="47" spans="2:4" ht="14.25" customHeight="1">
      <c r="C47" s="121"/>
      <c r="D47" s="121"/>
    </row>
    <row r="48" spans="2:4" ht="14.25" customHeight="1">
      <c r="C48" s="121"/>
      <c r="D48" s="121"/>
    </row>
    <row r="49" spans="3:4" ht="14.25" customHeight="1">
      <c r="C49" s="121"/>
      <c r="D49" s="121"/>
    </row>
    <row r="50" spans="3:4" ht="14.25" customHeight="1">
      <c r="C50" s="121"/>
      <c r="D50" s="121"/>
    </row>
    <row r="51" spans="3:4" ht="14.25" customHeight="1">
      <c r="C51" s="121"/>
      <c r="D51" s="121"/>
    </row>
    <row r="52" spans="3:4" ht="14.25" customHeight="1">
      <c r="C52" s="121"/>
      <c r="D52" s="121"/>
    </row>
    <row r="53" spans="3:4" ht="14.25" customHeight="1">
      <c r="C53" s="121"/>
      <c r="D53" s="121"/>
    </row>
    <row r="54" spans="3:4" ht="14.25" customHeight="1">
      <c r="C54" s="121"/>
      <c r="D54" s="121"/>
    </row>
    <row r="55" spans="3:4" ht="14.25" customHeight="1">
      <c r="C55" s="121"/>
      <c r="D55" s="121"/>
    </row>
    <row r="56" spans="3:4" ht="14.25" customHeight="1">
      <c r="C56" s="121"/>
      <c r="D56" s="121"/>
    </row>
    <row r="57" spans="3:4" ht="14.25" customHeight="1">
      <c r="C57" s="121"/>
      <c r="D57" s="121"/>
    </row>
    <row r="58" spans="3:4" ht="14.25" customHeight="1">
      <c r="C58" s="121"/>
      <c r="D58" s="121"/>
    </row>
    <row r="59" spans="3:4" ht="14.25" customHeight="1">
      <c r="C59" s="121"/>
      <c r="D59" s="121"/>
    </row>
    <row r="60" spans="3:4" ht="14.25" customHeight="1">
      <c r="C60" s="121"/>
      <c r="D60" s="121"/>
    </row>
    <row r="61" spans="3:4" ht="14.25" customHeight="1">
      <c r="C61" s="121"/>
      <c r="D61" s="121"/>
    </row>
    <row r="62" spans="3:4" ht="14.25" customHeight="1">
      <c r="C62" s="121"/>
      <c r="D62" s="121"/>
    </row>
    <row r="63" spans="3:4" ht="14.25" customHeight="1">
      <c r="C63" s="121"/>
      <c r="D63" s="121"/>
    </row>
    <row r="64" spans="3:4" ht="14.25" customHeight="1">
      <c r="C64" s="121"/>
      <c r="D64" s="121"/>
    </row>
    <row r="65" spans="3:4" ht="14.25" customHeight="1">
      <c r="C65" s="121"/>
      <c r="D65" s="121"/>
    </row>
    <row r="66" spans="3:4" ht="14.25" customHeight="1">
      <c r="C66" s="121"/>
      <c r="D66" s="121"/>
    </row>
    <row r="67" spans="3:4" ht="14.25" customHeight="1">
      <c r="C67" s="121"/>
      <c r="D67" s="121"/>
    </row>
    <row r="68" spans="3:4" ht="14.25" customHeight="1">
      <c r="C68" s="121"/>
      <c r="D68" s="121"/>
    </row>
    <row r="69" spans="3:4" ht="14.25" customHeight="1">
      <c r="C69" s="121"/>
      <c r="D69" s="121"/>
    </row>
    <row r="70" spans="3:4" ht="14.25" customHeight="1">
      <c r="C70" s="121"/>
      <c r="D70" s="121"/>
    </row>
    <row r="71" spans="3:4" ht="14.25" customHeight="1">
      <c r="C71" s="121"/>
      <c r="D71" s="121"/>
    </row>
    <row r="72" spans="3:4" ht="14.25" customHeight="1">
      <c r="C72" s="121"/>
      <c r="D72" s="121"/>
    </row>
    <row r="73" spans="3:4" ht="14.25" customHeight="1">
      <c r="C73" s="121"/>
      <c r="D73" s="121"/>
    </row>
    <row r="74" spans="3:4" ht="14.25" customHeight="1">
      <c r="C74" s="121"/>
      <c r="D74" s="121"/>
    </row>
    <row r="75" spans="3:4" ht="14.25" customHeight="1">
      <c r="C75" s="121"/>
      <c r="D75" s="121"/>
    </row>
    <row r="76" spans="3:4" ht="14.25" customHeight="1">
      <c r="C76" s="121"/>
      <c r="D76" s="121"/>
    </row>
    <row r="77" spans="3:4" ht="14.25" customHeight="1">
      <c r="C77" s="121"/>
      <c r="D77" s="121"/>
    </row>
    <row r="78" spans="3:4" ht="14.25" customHeight="1">
      <c r="C78" s="121"/>
      <c r="D78" s="121"/>
    </row>
    <row r="79" spans="3:4" ht="14.25" customHeight="1">
      <c r="C79" s="121"/>
      <c r="D79" s="121"/>
    </row>
    <row r="80" spans="3:4" ht="14.25" customHeight="1">
      <c r="C80" s="121"/>
      <c r="D80" s="121"/>
    </row>
    <row r="81" spans="3:4" ht="14.25" customHeight="1">
      <c r="C81" s="121"/>
      <c r="D81" s="121"/>
    </row>
    <row r="82" spans="3:4" ht="14.25" customHeight="1">
      <c r="C82" s="121"/>
      <c r="D82" s="121"/>
    </row>
    <row r="83" spans="3:4" ht="14.25" customHeight="1">
      <c r="C83" s="121"/>
      <c r="D83" s="121"/>
    </row>
    <row r="84" spans="3:4" ht="14.25" customHeight="1">
      <c r="C84" s="121"/>
      <c r="D84" s="121"/>
    </row>
    <row r="85" spans="3:4" ht="14.25" customHeight="1">
      <c r="C85" s="121"/>
      <c r="D85" s="121"/>
    </row>
    <row r="86" spans="3:4" ht="14.25" customHeight="1">
      <c r="C86" s="121"/>
      <c r="D86" s="121"/>
    </row>
    <row r="87" spans="3:4" ht="14.25" customHeight="1">
      <c r="C87" s="121"/>
      <c r="D87" s="121"/>
    </row>
    <row r="88" spans="3:4" ht="14.25" customHeight="1">
      <c r="C88" s="121"/>
      <c r="D88" s="121"/>
    </row>
    <row r="89" spans="3:4" ht="14.25" customHeight="1">
      <c r="C89" s="121"/>
      <c r="D89" s="121"/>
    </row>
    <row r="90" spans="3:4" ht="14.25" customHeight="1">
      <c r="C90" s="121"/>
      <c r="D90" s="121"/>
    </row>
    <row r="91" spans="3:4" ht="14.25" customHeight="1">
      <c r="C91" s="121"/>
      <c r="D91" s="121"/>
    </row>
    <row r="92" spans="3:4" ht="14.25" customHeight="1">
      <c r="C92" s="121"/>
      <c r="D92" s="121"/>
    </row>
    <row r="93" spans="3:4" ht="14.25" customHeight="1">
      <c r="C93" s="121"/>
      <c r="D93" s="121"/>
    </row>
    <row r="94" spans="3:4" ht="14.25" customHeight="1">
      <c r="C94" s="121"/>
      <c r="D94" s="121"/>
    </row>
    <row r="95" spans="3:4" ht="14.25" customHeight="1">
      <c r="C95" s="121"/>
      <c r="D95" s="121"/>
    </row>
    <row r="96" spans="3:4" ht="14.25" customHeight="1">
      <c r="C96" s="121"/>
      <c r="D96" s="121"/>
    </row>
    <row r="97" spans="3:4" ht="14.25" customHeight="1">
      <c r="C97" s="121"/>
      <c r="D97" s="121"/>
    </row>
    <row r="98" spans="3:4" ht="14.25" customHeight="1">
      <c r="C98" s="121"/>
      <c r="D98" s="121"/>
    </row>
    <row r="99" spans="3:4" ht="14.25" customHeight="1">
      <c r="C99" s="121"/>
      <c r="D99" s="121"/>
    </row>
    <row r="100" spans="3:4" ht="14.25" customHeight="1">
      <c r="C100" s="121"/>
      <c r="D100" s="121"/>
    </row>
    <row r="101" spans="3:4" ht="14.25" customHeight="1">
      <c r="C101" s="121"/>
      <c r="D101" s="121"/>
    </row>
    <row r="102" spans="3:4" ht="14.25" customHeight="1">
      <c r="C102" s="121"/>
      <c r="D102" s="121"/>
    </row>
    <row r="103" spans="3:4" ht="14.25" customHeight="1">
      <c r="C103" s="121"/>
      <c r="D103" s="121"/>
    </row>
    <row r="104" spans="3:4" ht="14.25" customHeight="1">
      <c r="C104" s="121"/>
      <c r="D104" s="121"/>
    </row>
    <row r="105" spans="3:4" ht="14.25" customHeight="1">
      <c r="C105" s="121"/>
      <c r="D105" s="121"/>
    </row>
    <row r="106" spans="3:4" ht="14.25" customHeight="1">
      <c r="C106" s="121"/>
      <c r="D106" s="121"/>
    </row>
    <row r="107" spans="3:4" ht="14.25" customHeight="1">
      <c r="C107" s="121"/>
      <c r="D107" s="121"/>
    </row>
    <row r="108" spans="3:4" ht="14.25" customHeight="1">
      <c r="C108" s="121"/>
      <c r="D108" s="121"/>
    </row>
    <row r="109" spans="3:4" ht="14.25" customHeight="1">
      <c r="C109" s="121"/>
      <c r="D109" s="121"/>
    </row>
    <row r="110" spans="3:4" ht="14.25" customHeight="1">
      <c r="C110" s="121"/>
      <c r="D110" s="121"/>
    </row>
    <row r="111" spans="3:4" ht="14.25" customHeight="1">
      <c r="C111" s="121"/>
      <c r="D111" s="121"/>
    </row>
    <row r="112" spans="3:4" ht="14.25" customHeight="1">
      <c r="C112" s="121"/>
      <c r="D112" s="121"/>
    </row>
    <row r="113" spans="3:4" ht="14.25" customHeight="1">
      <c r="C113" s="121"/>
      <c r="D113" s="121"/>
    </row>
    <row r="114" spans="3:4" ht="14.25" customHeight="1">
      <c r="C114" s="121"/>
      <c r="D114" s="121"/>
    </row>
    <row r="115" spans="3:4" ht="14.25" customHeight="1">
      <c r="C115" s="121"/>
      <c r="D115" s="121"/>
    </row>
    <row r="116" spans="3:4" ht="14.25" customHeight="1">
      <c r="C116" s="121"/>
      <c r="D116" s="121"/>
    </row>
    <row r="117" spans="3:4" ht="14.25" customHeight="1">
      <c r="C117" s="121"/>
      <c r="D117" s="121"/>
    </row>
    <row r="118" spans="3:4" ht="14.25" customHeight="1">
      <c r="C118" s="121"/>
      <c r="D118" s="121"/>
    </row>
    <row r="119" spans="3:4" ht="14.25" customHeight="1">
      <c r="C119" s="121"/>
      <c r="D119" s="121"/>
    </row>
    <row r="120" spans="3:4" ht="14.25" customHeight="1">
      <c r="C120" s="121"/>
      <c r="D120" s="121"/>
    </row>
    <row r="121" spans="3:4" ht="14.25" customHeight="1">
      <c r="C121" s="121"/>
      <c r="D121" s="121"/>
    </row>
    <row r="122" spans="3:4" ht="14.25" customHeight="1">
      <c r="C122" s="121"/>
      <c r="D122" s="121"/>
    </row>
    <row r="123" spans="3:4" ht="14.25" customHeight="1">
      <c r="C123" s="121"/>
      <c r="D123" s="121"/>
    </row>
    <row r="124" spans="3:4" ht="14.25" customHeight="1">
      <c r="C124" s="121"/>
      <c r="D124" s="121"/>
    </row>
    <row r="125" spans="3:4" ht="14.25" customHeight="1">
      <c r="C125" s="121"/>
      <c r="D125" s="121"/>
    </row>
    <row r="126" spans="3:4" ht="14.25" customHeight="1">
      <c r="C126" s="121"/>
      <c r="D126" s="121"/>
    </row>
    <row r="127" spans="3:4" ht="14.25" customHeight="1">
      <c r="C127" s="121"/>
      <c r="D127" s="121"/>
    </row>
    <row r="128" spans="3:4" ht="14.25" customHeight="1">
      <c r="C128" s="121"/>
      <c r="D128" s="121"/>
    </row>
    <row r="129" spans="3:4" ht="14.25" customHeight="1">
      <c r="C129" s="121"/>
      <c r="D129" s="121"/>
    </row>
    <row r="130" spans="3:4" ht="14.25" customHeight="1">
      <c r="C130" s="121"/>
      <c r="D130" s="121"/>
    </row>
    <row r="131" spans="3:4" ht="14.25" customHeight="1">
      <c r="C131" s="121"/>
      <c r="D131" s="121"/>
    </row>
    <row r="132" spans="3:4" ht="14.25" customHeight="1">
      <c r="C132" s="121"/>
      <c r="D132" s="121"/>
    </row>
    <row r="133" spans="3:4" ht="14.25" customHeight="1">
      <c r="C133" s="121"/>
      <c r="D133" s="121"/>
    </row>
    <row r="134" spans="3:4" ht="14.25" customHeight="1">
      <c r="C134" s="121"/>
      <c r="D134" s="121"/>
    </row>
    <row r="135" spans="3:4" ht="14.25" customHeight="1">
      <c r="C135" s="121"/>
      <c r="D135" s="121"/>
    </row>
    <row r="136" spans="3:4" ht="14.25" customHeight="1">
      <c r="C136" s="121"/>
      <c r="D136" s="121"/>
    </row>
    <row r="137" spans="3:4" ht="14.25" customHeight="1">
      <c r="C137" s="121"/>
      <c r="D137" s="121"/>
    </row>
    <row r="138" spans="3:4" ht="14.25" customHeight="1">
      <c r="C138" s="121"/>
      <c r="D138" s="121"/>
    </row>
    <row r="139" spans="3:4" ht="14.25" customHeight="1">
      <c r="C139" s="121"/>
      <c r="D139" s="121"/>
    </row>
    <row r="140" spans="3:4" ht="14.25" customHeight="1">
      <c r="C140" s="121"/>
      <c r="D140" s="121"/>
    </row>
    <row r="141" spans="3:4" ht="14.25" customHeight="1">
      <c r="C141" s="121"/>
      <c r="D141" s="121"/>
    </row>
    <row r="142" spans="3:4" ht="14.25" customHeight="1">
      <c r="C142" s="121"/>
      <c r="D142" s="121"/>
    </row>
    <row r="143" spans="3:4" ht="14.25" customHeight="1">
      <c r="C143" s="121"/>
      <c r="D143" s="121"/>
    </row>
    <row r="144" spans="3:4" ht="14.25" customHeight="1">
      <c r="C144" s="121"/>
      <c r="D144" s="121"/>
    </row>
    <row r="145" spans="3:4" ht="14.25" customHeight="1">
      <c r="C145" s="121"/>
      <c r="D145" s="121"/>
    </row>
    <row r="146" spans="3:4" ht="14.25" customHeight="1">
      <c r="C146" s="121"/>
      <c r="D146" s="121"/>
    </row>
    <row r="147" spans="3:4" ht="14.25" customHeight="1">
      <c r="C147" s="121"/>
      <c r="D147" s="121"/>
    </row>
    <row r="148" spans="3:4" ht="14.25" customHeight="1">
      <c r="C148" s="121"/>
      <c r="D148" s="121"/>
    </row>
    <row r="149" spans="3:4" ht="14.25" customHeight="1">
      <c r="C149" s="121"/>
      <c r="D149" s="121"/>
    </row>
    <row r="150" spans="3:4" ht="14.25" customHeight="1">
      <c r="C150" s="121"/>
      <c r="D150" s="121"/>
    </row>
    <row r="151" spans="3:4" ht="14.25" customHeight="1">
      <c r="C151" s="121"/>
      <c r="D151" s="121"/>
    </row>
    <row r="152" spans="3:4" ht="14.25" customHeight="1">
      <c r="C152" s="121"/>
      <c r="D152" s="121"/>
    </row>
    <row r="153" spans="3:4" ht="14.25" customHeight="1">
      <c r="C153" s="121"/>
      <c r="D153" s="121"/>
    </row>
    <row r="154" spans="3:4" ht="14.25" customHeight="1">
      <c r="C154" s="121"/>
      <c r="D154" s="121"/>
    </row>
    <row r="155" spans="3:4" ht="14.25" customHeight="1">
      <c r="C155" s="121"/>
      <c r="D155" s="121"/>
    </row>
    <row r="156" spans="3:4" ht="14.25" customHeight="1">
      <c r="C156" s="121"/>
      <c r="D156" s="121"/>
    </row>
    <row r="157" spans="3:4" ht="14.25" customHeight="1">
      <c r="C157" s="121"/>
      <c r="D157" s="121"/>
    </row>
    <row r="158" spans="3:4" ht="14.25" customHeight="1">
      <c r="C158" s="121"/>
      <c r="D158" s="121"/>
    </row>
    <row r="159" spans="3:4" ht="14.25" customHeight="1">
      <c r="C159" s="121"/>
      <c r="D159" s="121"/>
    </row>
    <row r="160" spans="3:4" ht="14.25" customHeight="1">
      <c r="C160" s="121"/>
      <c r="D160" s="121"/>
    </row>
    <row r="161" spans="3:4" ht="14.25" customHeight="1">
      <c r="C161" s="121"/>
      <c r="D161" s="121"/>
    </row>
    <row r="162" spans="3:4" ht="14.25" customHeight="1">
      <c r="C162" s="121"/>
      <c r="D162" s="121"/>
    </row>
    <row r="163" spans="3:4" ht="14.25" customHeight="1">
      <c r="C163" s="121"/>
      <c r="D163" s="121"/>
    </row>
    <row r="164" spans="3:4" ht="14.25" customHeight="1">
      <c r="C164" s="121"/>
      <c r="D164" s="121"/>
    </row>
    <row r="165" spans="3:4" ht="14.25" customHeight="1">
      <c r="C165" s="121"/>
      <c r="D165" s="121"/>
    </row>
    <row r="166" spans="3:4" ht="14.25" customHeight="1">
      <c r="C166" s="121"/>
      <c r="D166" s="121"/>
    </row>
    <row r="167" spans="3:4" ht="14.25" customHeight="1">
      <c r="C167" s="121"/>
      <c r="D167" s="121"/>
    </row>
    <row r="168" spans="3:4" ht="14.25" customHeight="1">
      <c r="C168" s="121"/>
      <c r="D168" s="121"/>
    </row>
    <row r="169" spans="3:4" ht="14.25" customHeight="1">
      <c r="C169" s="121"/>
      <c r="D169" s="121"/>
    </row>
    <row r="170" spans="3:4" ht="14.25" customHeight="1">
      <c r="C170" s="121"/>
      <c r="D170" s="121"/>
    </row>
    <row r="171" spans="3:4" ht="14.25" customHeight="1">
      <c r="C171" s="121"/>
      <c r="D171" s="121"/>
    </row>
    <row r="172" spans="3:4" ht="14.25" customHeight="1">
      <c r="C172" s="121"/>
      <c r="D172" s="121"/>
    </row>
    <row r="173" spans="3:4" ht="14.25" customHeight="1">
      <c r="C173" s="121"/>
      <c r="D173" s="121"/>
    </row>
    <row r="174" spans="3:4" ht="14.25" customHeight="1">
      <c r="C174" s="121"/>
      <c r="D174" s="121"/>
    </row>
    <row r="175" spans="3:4" ht="14.25" customHeight="1">
      <c r="C175" s="121"/>
      <c r="D175" s="121"/>
    </row>
    <row r="176" spans="3:4" ht="14.25" customHeight="1">
      <c r="C176" s="121"/>
      <c r="D176" s="121"/>
    </row>
    <row r="177" spans="3:4" ht="14.25" customHeight="1">
      <c r="C177" s="121"/>
      <c r="D177" s="121"/>
    </row>
    <row r="178" spans="3:4" ht="14.25" customHeight="1">
      <c r="C178" s="121"/>
      <c r="D178" s="121"/>
    </row>
    <row r="179" spans="3:4" ht="14.25" customHeight="1">
      <c r="C179" s="121"/>
      <c r="D179" s="121"/>
    </row>
    <row r="180" spans="3:4" ht="14.25" customHeight="1">
      <c r="C180" s="121"/>
      <c r="D180" s="121"/>
    </row>
    <row r="181" spans="3:4" ht="14.25" customHeight="1">
      <c r="C181" s="121"/>
      <c r="D181" s="121"/>
    </row>
    <row r="182" spans="3:4" ht="14.25" customHeight="1">
      <c r="C182" s="121"/>
      <c r="D182" s="121"/>
    </row>
    <row r="183" spans="3:4" ht="14.25" customHeight="1">
      <c r="C183" s="121"/>
      <c r="D183" s="121"/>
    </row>
    <row r="184" spans="3:4" ht="14.25" customHeight="1">
      <c r="C184" s="121"/>
      <c r="D184" s="121"/>
    </row>
    <row r="185" spans="3:4" ht="14.25" customHeight="1">
      <c r="C185" s="121"/>
      <c r="D185" s="121"/>
    </row>
    <row r="186" spans="3:4" ht="14.25" customHeight="1">
      <c r="C186" s="121"/>
      <c r="D186" s="121"/>
    </row>
    <row r="187" spans="3:4" ht="14.25" customHeight="1">
      <c r="C187" s="121"/>
      <c r="D187" s="121"/>
    </row>
    <row r="188" spans="3:4" ht="14.25" customHeight="1">
      <c r="C188" s="121"/>
      <c r="D188" s="121"/>
    </row>
    <row r="189" spans="3:4" ht="14.25" customHeight="1">
      <c r="C189" s="121"/>
      <c r="D189" s="121"/>
    </row>
    <row r="190" spans="3:4" ht="14.25" customHeight="1">
      <c r="C190" s="121"/>
      <c r="D190" s="121"/>
    </row>
    <row r="191" spans="3:4" ht="14.25" customHeight="1">
      <c r="C191" s="121"/>
      <c r="D191" s="121"/>
    </row>
    <row r="192" spans="3:4" ht="14.25" customHeight="1">
      <c r="C192" s="121"/>
      <c r="D192" s="121"/>
    </row>
    <row r="193" spans="3:4" ht="14.25" customHeight="1">
      <c r="C193" s="121"/>
      <c r="D193" s="121"/>
    </row>
    <row r="194" spans="3:4" ht="14.25" customHeight="1">
      <c r="C194" s="121"/>
      <c r="D194" s="121"/>
    </row>
    <row r="195" spans="3:4" ht="14.25" customHeight="1">
      <c r="C195" s="121"/>
      <c r="D195" s="121"/>
    </row>
    <row r="196" spans="3:4" ht="14.25" customHeight="1">
      <c r="C196" s="121"/>
      <c r="D196" s="121"/>
    </row>
    <row r="197" spans="3:4" ht="14.25" customHeight="1">
      <c r="C197" s="121"/>
      <c r="D197" s="121"/>
    </row>
    <row r="198" spans="3:4" ht="14.25" customHeight="1">
      <c r="C198" s="121"/>
      <c r="D198" s="121"/>
    </row>
    <row r="199" spans="3:4" ht="14.25" customHeight="1">
      <c r="C199" s="121"/>
      <c r="D199" s="121"/>
    </row>
    <row r="200" spans="3:4" ht="14.25" customHeight="1">
      <c r="C200" s="121"/>
      <c r="D200" s="121"/>
    </row>
    <row r="201" spans="3:4" ht="14.25" customHeight="1">
      <c r="C201" s="121"/>
      <c r="D201" s="121"/>
    </row>
    <row r="202" spans="3:4" ht="14.25" customHeight="1">
      <c r="C202" s="121"/>
      <c r="D202" s="121"/>
    </row>
    <row r="203" spans="3:4" ht="14.25" customHeight="1">
      <c r="C203" s="121"/>
      <c r="D203" s="121"/>
    </row>
    <row r="204" spans="3:4" ht="14.25" customHeight="1">
      <c r="C204" s="121"/>
      <c r="D204" s="121"/>
    </row>
    <row r="205" spans="3:4" ht="14.25" customHeight="1">
      <c r="C205" s="121"/>
      <c r="D205" s="121"/>
    </row>
    <row r="206" spans="3:4" ht="14.25" customHeight="1">
      <c r="C206" s="121"/>
      <c r="D206" s="121"/>
    </row>
    <row r="207" spans="3:4" ht="14.25" customHeight="1">
      <c r="C207" s="121"/>
      <c r="D207" s="121"/>
    </row>
    <row r="208" spans="3:4" ht="14.25" customHeight="1">
      <c r="C208" s="121"/>
      <c r="D208" s="121"/>
    </row>
    <row r="209" spans="3:4" ht="14.25" customHeight="1">
      <c r="C209" s="121"/>
      <c r="D209" s="121"/>
    </row>
    <row r="210" spans="3:4" ht="14.25" customHeight="1">
      <c r="C210" s="121"/>
      <c r="D210" s="121"/>
    </row>
    <row r="211" spans="3:4" ht="14.25" customHeight="1">
      <c r="C211" s="121"/>
      <c r="D211" s="121"/>
    </row>
    <row r="212" spans="3:4" ht="14.25" customHeight="1">
      <c r="C212" s="121"/>
      <c r="D212" s="121"/>
    </row>
    <row r="213" spans="3:4" ht="14.25" customHeight="1">
      <c r="C213" s="121"/>
      <c r="D213" s="121"/>
    </row>
    <row r="214" spans="3:4" ht="14.25" customHeight="1">
      <c r="C214" s="121"/>
      <c r="D214" s="121"/>
    </row>
    <row r="215" spans="3:4" ht="14.25" customHeight="1">
      <c r="C215" s="121"/>
      <c r="D215" s="121"/>
    </row>
    <row r="216" spans="3:4" ht="14.25" customHeight="1">
      <c r="C216" s="121"/>
      <c r="D216" s="121"/>
    </row>
    <row r="217" spans="3:4" ht="14.25" customHeight="1">
      <c r="C217" s="121"/>
      <c r="D217" s="121"/>
    </row>
    <row r="218" spans="3:4" ht="14.25" customHeight="1">
      <c r="C218" s="121"/>
      <c r="D218" s="121"/>
    </row>
    <row r="219" spans="3:4" ht="14.25" customHeight="1">
      <c r="C219" s="121"/>
      <c r="D219" s="121"/>
    </row>
    <row r="220" spans="3:4" ht="14.25" customHeight="1">
      <c r="C220" s="121"/>
      <c r="D220" s="121"/>
    </row>
    <row r="221" spans="3:4" ht="14.25" customHeight="1">
      <c r="C221" s="121"/>
      <c r="D221" s="121"/>
    </row>
    <row r="222" spans="3:4" ht="14.25" customHeight="1">
      <c r="C222" s="121"/>
      <c r="D222" s="121"/>
    </row>
    <row r="223" spans="3:4" ht="14.25" customHeight="1">
      <c r="C223" s="121"/>
      <c r="D223" s="121"/>
    </row>
    <row r="224" spans="3:4" ht="14.25" customHeight="1">
      <c r="C224" s="121"/>
      <c r="D224" s="121"/>
    </row>
    <row r="225" spans="3:4" ht="14.25" customHeight="1">
      <c r="C225" s="121"/>
      <c r="D225" s="121"/>
    </row>
    <row r="226" spans="3:4" ht="14.25" customHeight="1">
      <c r="C226" s="121"/>
      <c r="D226" s="121"/>
    </row>
    <row r="227" spans="3:4" ht="14.25" customHeight="1">
      <c r="C227" s="121"/>
      <c r="D227" s="121"/>
    </row>
    <row r="228" spans="3:4" ht="14.25" customHeight="1">
      <c r="C228" s="121"/>
      <c r="D228" s="121"/>
    </row>
    <row r="229" spans="3:4" ht="14.25" customHeight="1">
      <c r="C229" s="121"/>
      <c r="D229" s="121"/>
    </row>
    <row r="230" spans="3:4" ht="14.25" customHeight="1">
      <c r="C230" s="121"/>
      <c r="D230" s="121"/>
    </row>
    <row r="231" spans="3:4" ht="14.25" customHeight="1">
      <c r="C231" s="121"/>
      <c r="D231" s="121"/>
    </row>
    <row r="232" spans="3:4" ht="14.25" customHeight="1">
      <c r="C232" s="121"/>
      <c r="D232" s="121"/>
    </row>
    <row r="233" spans="3:4" ht="14.25" customHeight="1">
      <c r="C233" s="121"/>
      <c r="D233" s="121"/>
    </row>
    <row r="234" spans="3:4" ht="14.25" customHeight="1">
      <c r="C234" s="121"/>
      <c r="D234" s="121"/>
    </row>
    <row r="235" spans="3:4" ht="14.25" customHeight="1">
      <c r="C235" s="121"/>
      <c r="D235" s="121"/>
    </row>
    <row r="236" spans="3:4" ht="14.25" customHeight="1">
      <c r="C236" s="121"/>
      <c r="D236" s="121"/>
    </row>
    <row r="237" spans="3:4" ht="14.25" customHeight="1">
      <c r="C237" s="121"/>
      <c r="D237" s="121"/>
    </row>
    <row r="238" spans="3:4" ht="14.25" customHeight="1">
      <c r="C238" s="121"/>
      <c r="D238" s="121"/>
    </row>
    <row r="239" spans="3:4" ht="14.25" customHeight="1">
      <c r="C239" s="121"/>
      <c r="D239" s="121"/>
    </row>
    <row r="240" spans="3:4" ht="14.25" customHeight="1">
      <c r="C240" s="121"/>
      <c r="D240" s="121"/>
    </row>
    <row r="241" spans="3:4" ht="14.25" customHeight="1">
      <c r="C241" s="121"/>
      <c r="D241" s="121"/>
    </row>
    <row r="242" spans="3:4" ht="14.25" customHeight="1">
      <c r="C242" s="121"/>
      <c r="D242" s="121"/>
    </row>
    <row r="243" spans="3:4" ht="14.25" customHeight="1">
      <c r="C243" s="121"/>
      <c r="D243" s="121"/>
    </row>
    <row r="244" spans="3:4" ht="14.25" customHeight="1">
      <c r="C244" s="121"/>
      <c r="D244" s="121"/>
    </row>
    <row r="245" spans="3:4" ht="14.25" customHeight="1">
      <c r="C245" s="121"/>
      <c r="D245" s="121"/>
    </row>
    <row r="246" spans="3:4" ht="14.25" customHeight="1">
      <c r="C246" s="121"/>
      <c r="D246" s="121"/>
    </row>
    <row r="247" spans="3:4" ht="14.25" customHeight="1">
      <c r="C247" s="121"/>
      <c r="D247" s="121"/>
    </row>
    <row r="248" spans="3:4" ht="14.25" customHeight="1">
      <c r="C248" s="121"/>
      <c r="D248" s="121"/>
    </row>
    <row r="249" spans="3:4" ht="14.25" customHeight="1">
      <c r="C249" s="121"/>
      <c r="D249" s="121"/>
    </row>
    <row r="250" spans="3:4" ht="14.25" customHeight="1">
      <c r="C250" s="121"/>
      <c r="D250" s="121"/>
    </row>
    <row r="251" spans="3:4" ht="14.25" customHeight="1">
      <c r="C251" s="121"/>
      <c r="D251" s="121"/>
    </row>
    <row r="252" spans="3:4" ht="14.25" customHeight="1">
      <c r="C252" s="121"/>
      <c r="D252" s="121"/>
    </row>
    <row r="253" spans="3:4" ht="14.25" customHeight="1">
      <c r="C253" s="121"/>
      <c r="D253" s="121"/>
    </row>
    <row r="254" spans="3:4" ht="14.25" customHeight="1">
      <c r="C254" s="121"/>
      <c r="D254" s="121"/>
    </row>
    <row r="255" spans="3:4" ht="14.25" customHeight="1">
      <c r="C255" s="121"/>
      <c r="D255" s="121"/>
    </row>
    <row r="256" spans="3:4" ht="14.25" customHeight="1">
      <c r="C256" s="121"/>
      <c r="D256" s="121"/>
    </row>
    <row r="257" spans="3:4" ht="14.25" customHeight="1">
      <c r="C257" s="121"/>
      <c r="D257" s="121"/>
    </row>
    <row r="258" spans="3:4" ht="14.25" customHeight="1">
      <c r="C258" s="121"/>
      <c r="D258" s="121"/>
    </row>
    <row r="259" spans="3:4" ht="14.25" customHeight="1">
      <c r="C259" s="121"/>
      <c r="D259" s="121"/>
    </row>
    <row r="260" spans="3:4" ht="14.25" customHeight="1">
      <c r="C260" s="121"/>
      <c r="D260" s="121"/>
    </row>
    <row r="261" spans="3:4" ht="14.25" customHeight="1">
      <c r="C261" s="121"/>
      <c r="D261" s="121"/>
    </row>
    <row r="262" spans="3:4" ht="14.25" customHeight="1">
      <c r="C262" s="121"/>
      <c r="D262" s="121"/>
    </row>
    <row r="263" spans="3:4" ht="14.25" customHeight="1">
      <c r="C263" s="121"/>
      <c r="D263" s="121"/>
    </row>
    <row r="264" spans="3:4" ht="14.25" customHeight="1">
      <c r="C264" s="121"/>
      <c r="D264" s="121"/>
    </row>
    <row r="265" spans="3:4" ht="14.25" customHeight="1">
      <c r="C265" s="121"/>
      <c r="D265" s="121"/>
    </row>
    <row r="266" spans="3:4" ht="14.25" customHeight="1">
      <c r="C266" s="121"/>
      <c r="D266" s="121"/>
    </row>
    <row r="267" spans="3:4" ht="14.25" customHeight="1">
      <c r="C267" s="121"/>
      <c r="D267" s="121"/>
    </row>
    <row r="268" spans="3:4" ht="14.25" customHeight="1">
      <c r="C268" s="121"/>
      <c r="D268" s="121"/>
    </row>
    <row r="269" spans="3:4" ht="14.25" customHeight="1">
      <c r="C269" s="121"/>
      <c r="D269" s="121"/>
    </row>
    <row r="270" spans="3:4" ht="14.25" customHeight="1">
      <c r="C270" s="121"/>
      <c r="D270" s="121"/>
    </row>
    <row r="271" spans="3:4" ht="14.25" customHeight="1">
      <c r="C271" s="121"/>
      <c r="D271" s="121"/>
    </row>
    <row r="272" spans="3:4" ht="14.25" customHeight="1">
      <c r="C272" s="121"/>
      <c r="D272" s="121"/>
    </row>
    <row r="273" spans="3:4" ht="14.25" customHeight="1">
      <c r="C273" s="121"/>
      <c r="D273" s="121"/>
    </row>
    <row r="274" spans="3:4" ht="14.25" customHeight="1">
      <c r="C274" s="121"/>
      <c r="D274" s="121"/>
    </row>
    <row r="275" spans="3:4" ht="14.25" customHeight="1">
      <c r="C275" s="121"/>
      <c r="D275" s="121"/>
    </row>
    <row r="276" spans="3:4" ht="14.25" customHeight="1">
      <c r="C276" s="121"/>
      <c r="D276" s="121"/>
    </row>
    <row r="277" spans="3:4" ht="14.25" customHeight="1">
      <c r="C277" s="121"/>
      <c r="D277" s="121"/>
    </row>
    <row r="278" spans="3:4" ht="14.25" customHeight="1">
      <c r="C278" s="121"/>
      <c r="D278" s="121"/>
    </row>
    <row r="279" spans="3:4" ht="14.25" customHeight="1">
      <c r="C279" s="121"/>
      <c r="D279" s="121"/>
    </row>
    <row r="280" spans="3:4" ht="14.25" customHeight="1">
      <c r="C280" s="121"/>
      <c r="D280" s="121"/>
    </row>
    <row r="281" spans="3:4" ht="14.25" customHeight="1">
      <c r="C281" s="121"/>
      <c r="D281" s="121"/>
    </row>
    <row r="282" spans="3:4" ht="14.25" customHeight="1">
      <c r="C282" s="121"/>
      <c r="D282" s="121"/>
    </row>
    <row r="283" spans="3:4" ht="14.25" customHeight="1">
      <c r="C283" s="121"/>
      <c r="D283" s="121"/>
    </row>
    <row r="284" spans="3:4" ht="14.25" customHeight="1">
      <c r="C284" s="121"/>
      <c r="D284" s="121"/>
    </row>
    <row r="285" spans="3:4" ht="14.25" customHeight="1">
      <c r="C285" s="121"/>
      <c r="D285" s="121"/>
    </row>
    <row r="286" spans="3:4" ht="14.25" customHeight="1">
      <c r="C286" s="121"/>
      <c r="D286" s="121"/>
    </row>
    <row r="287" spans="3:4" ht="14.25" customHeight="1">
      <c r="C287" s="121"/>
      <c r="D287" s="121"/>
    </row>
    <row r="288" spans="3:4" ht="14.25" customHeight="1">
      <c r="C288" s="121"/>
      <c r="D288" s="121"/>
    </row>
    <row r="289" spans="3:4" ht="14.25" customHeight="1">
      <c r="C289" s="121"/>
      <c r="D289" s="121"/>
    </row>
    <row r="290" spans="3:4" ht="14.25" customHeight="1">
      <c r="C290" s="121"/>
      <c r="D290" s="121"/>
    </row>
    <row r="291" spans="3:4" ht="14.25" customHeight="1">
      <c r="C291" s="121"/>
      <c r="D291" s="121"/>
    </row>
    <row r="292" spans="3:4" ht="14.25" customHeight="1">
      <c r="C292" s="121"/>
      <c r="D292" s="121"/>
    </row>
    <row r="293" spans="3:4" ht="14.25" customHeight="1">
      <c r="C293" s="121"/>
      <c r="D293" s="121"/>
    </row>
    <row r="294" spans="3:4" ht="14.25" customHeight="1">
      <c r="C294" s="121"/>
      <c r="D294" s="121"/>
    </row>
    <row r="295" spans="3:4" ht="14.25" customHeight="1">
      <c r="C295" s="121"/>
      <c r="D295" s="121"/>
    </row>
    <row r="296" spans="3:4" ht="14.25" customHeight="1">
      <c r="C296" s="121"/>
      <c r="D296" s="121"/>
    </row>
    <row r="297" spans="3:4" ht="14.25" customHeight="1">
      <c r="C297" s="121"/>
      <c r="D297" s="121"/>
    </row>
    <row r="298" spans="3:4" ht="14.25" customHeight="1">
      <c r="C298" s="121"/>
      <c r="D298" s="121"/>
    </row>
    <row r="299" spans="3:4" ht="14.25" customHeight="1">
      <c r="C299" s="121"/>
      <c r="D299" s="121"/>
    </row>
    <row r="300" spans="3:4" ht="14.25" customHeight="1">
      <c r="C300" s="121"/>
      <c r="D300" s="121"/>
    </row>
    <row r="301" spans="3:4" ht="14.25" customHeight="1">
      <c r="C301" s="121"/>
      <c r="D301" s="121"/>
    </row>
    <row r="302" spans="3:4" ht="14.25" customHeight="1">
      <c r="C302" s="121"/>
      <c r="D302" s="121"/>
    </row>
    <row r="303" spans="3:4" ht="14.25" customHeight="1">
      <c r="C303" s="121"/>
      <c r="D303" s="121"/>
    </row>
    <row r="304" spans="3:4" ht="14.25" customHeight="1">
      <c r="C304" s="121"/>
      <c r="D304" s="121"/>
    </row>
    <row r="305" spans="3:4" ht="14.25" customHeight="1">
      <c r="C305" s="121"/>
      <c r="D305" s="121"/>
    </row>
    <row r="306" spans="3:4" ht="14.25" customHeight="1">
      <c r="C306" s="121"/>
      <c r="D306" s="121"/>
    </row>
    <row r="307" spans="3:4" ht="14.25" customHeight="1">
      <c r="C307" s="121"/>
      <c r="D307" s="121"/>
    </row>
    <row r="308" spans="3:4" ht="14.25" customHeight="1">
      <c r="C308" s="121"/>
      <c r="D308" s="121"/>
    </row>
    <row r="309" spans="3:4" ht="14.25" customHeight="1">
      <c r="C309" s="121"/>
      <c r="D309" s="121"/>
    </row>
    <row r="310" spans="3:4" ht="14.25" customHeight="1">
      <c r="C310" s="121"/>
      <c r="D310" s="121"/>
    </row>
    <row r="311" spans="3:4" ht="14.25" customHeight="1">
      <c r="C311" s="121"/>
      <c r="D311" s="121"/>
    </row>
    <row r="312" spans="3:4" ht="14.25" customHeight="1">
      <c r="C312" s="121"/>
      <c r="D312" s="121"/>
    </row>
    <row r="313" spans="3:4" ht="14.25" customHeight="1">
      <c r="C313" s="121"/>
      <c r="D313" s="121"/>
    </row>
    <row r="314" spans="3:4" ht="14.25" customHeight="1">
      <c r="C314" s="121"/>
      <c r="D314" s="121"/>
    </row>
    <row r="315" spans="3:4" ht="14.25" customHeight="1">
      <c r="C315" s="121"/>
      <c r="D315" s="121"/>
    </row>
    <row r="316" spans="3:4" ht="14.25" customHeight="1">
      <c r="C316" s="121"/>
      <c r="D316" s="121"/>
    </row>
    <row r="317" spans="3:4" ht="14.25" customHeight="1">
      <c r="C317" s="121"/>
      <c r="D317" s="121"/>
    </row>
    <row r="318" spans="3:4" ht="14.25" customHeight="1">
      <c r="C318" s="121"/>
      <c r="D318" s="121"/>
    </row>
    <row r="319" spans="3:4" ht="14.25" customHeight="1">
      <c r="C319" s="121"/>
      <c r="D319" s="121"/>
    </row>
    <row r="320" spans="3:4" ht="14.25" customHeight="1">
      <c r="C320" s="121"/>
      <c r="D320" s="121"/>
    </row>
    <row r="321" spans="3:4" ht="14.25" customHeight="1">
      <c r="C321" s="121"/>
      <c r="D321" s="121"/>
    </row>
    <row r="322" spans="3:4" ht="14.25" customHeight="1">
      <c r="C322" s="121"/>
      <c r="D322" s="121"/>
    </row>
    <row r="323" spans="3:4" ht="14.25" customHeight="1">
      <c r="C323" s="121"/>
      <c r="D323" s="121"/>
    </row>
    <row r="324" spans="3:4" ht="14.25" customHeight="1">
      <c r="C324" s="121"/>
      <c r="D324" s="121"/>
    </row>
    <row r="325" spans="3:4" ht="14.25" customHeight="1">
      <c r="C325" s="121"/>
      <c r="D325" s="121"/>
    </row>
    <row r="326" spans="3:4" ht="14.25" customHeight="1">
      <c r="C326" s="121"/>
      <c r="D326" s="121"/>
    </row>
    <row r="327" spans="3:4" ht="14.25" customHeight="1">
      <c r="C327" s="121"/>
      <c r="D327" s="121"/>
    </row>
    <row r="328" spans="3:4" ht="14.25" customHeight="1">
      <c r="C328" s="121"/>
      <c r="D328" s="121"/>
    </row>
    <row r="329" spans="3:4" ht="14.25" customHeight="1">
      <c r="C329" s="121"/>
      <c r="D329" s="121"/>
    </row>
    <row r="330" spans="3:4" ht="14.25" customHeight="1">
      <c r="C330" s="121"/>
      <c r="D330" s="121"/>
    </row>
    <row r="331" spans="3:4" ht="14.25" customHeight="1">
      <c r="C331" s="121"/>
      <c r="D331" s="121"/>
    </row>
    <row r="332" spans="3:4" ht="14.25" customHeight="1">
      <c r="C332" s="121"/>
      <c r="D332" s="121"/>
    </row>
    <row r="333" spans="3:4" ht="14.25" customHeight="1">
      <c r="C333" s="121"/>
      <c r="D333" s="121"/>
    </row>
    <row r="334" spans="3:4" ht="14.25" customHeight="1">
      <c r="C334" s="121"/>
      <c r="D334" s="121"/>
    </row>
    <row r="335" spans="3:4" ht="14.25" customHeight="1">
      <c r="C335" s="121"/>
      <c r="D335" s="121"/>
    </row>
    <row r="336" spans="3:4" ht="14.25" customHeight="1">
      <c r="C336" s="121"/>
      <c r="D336" s="121"/>
    </row>
    <row r="337" spans="3:4" ht="14.25" customHeight="1">
      <c r="C337" s="121"/>
      <c r="D337" s="121"/>
    </row>
    <row r="338" spans="3:4" ht="14.25" customHeight="1">
      <c r="C338" s="121"/>
      <c r="D338" s="121"/>
    </row>
    <row r="339" spans="3:4" ht="14.25" customHeight="1">
      <c r="C339" s="121"/>
      <c r="D339" s="121"/>
    </row>
    <row r="340" spans="3:4" ht="14.25" customHeight="1">
      <c r="C340" s="121"/>
      <c r="D340" s="121"/>
    </row>
    <row r="341" spans="3:4" ht="14.25" customHeight="1">
      <c r="C341" s="121"/>
      <c r="D341" s="121"/>
    </row>
    <row r="342" spans="3:4" ht="14.25" customHeight="1">
      <c r="C342" s="121"/>
      <c r="D342" s="121"/>
    </row>
    <row r="343" spans="3:4" ht="14.25" customHeight="1">
      <c r="C343" s="121"/>
      <c r="D343" s="121"/>
    </row>
    <row r="344" spans="3:4" ht="14.25" customHeight="1">
      <c r="C344" s="121"/>
      <c r="D344" s="121"/>
    </row>
    <row r="345" spans="3:4" ht="14.25" customHeight="1">
      <c r="C345" s="121"/>
      <c r="D345" s="121"/>
    </row>
    <row r="346" spans="3:4" ht="14.25" customHeight="1">
      <c r="C346" s="121"/>
      <c r="D346" s="121"/>
    </row>
    <row r="347" spans="3:4" ht="14.25" customHeight="1">
      <c r="C347" s="121"/>
      <c r="D347" s="121"/>
    </row>
    <row r="348" spans="3:4" ht="14.25" customHeight="1">
      <c r="C348" s="121"/>
      <c r="D348" s="121"/>
    </row>
    <row r="349" spans="3:4" ht="14.25" customHeight="1">
      <c r="C349" s="121"/>
      <c r="D349" s="121"/>
    </row>
    <row r="350" spans="3:4" ht="14.25" customHeight="1">
      <c r="C350" s="121"/>
      <c r="D350" s="121"/>
    </row>
    <row r="351" spans="3:4" ht="14.25" customHeight="1">
      <c r="C351" s="121"/>
      <c r="D351" s="121"/>
    </row>
    <row r="352" spans="3:4" ht="14.25" customHeight="1">
      <c r="C352" s="121"/>
      <c r="D352" s="121"/>
    </row>
    <row r="353" spans="3:4" ht="14.25" customHeight="1">
      <c r="C353" s="121"/>
      <c r="D353" s="121"/>
    </row>
    <row r="354" spans="3:4" ht="14.25" customHeight="1">
      <c r="C354" s="121"/>
      <c r="D354" s="121"/>
    </row>
    <row r="355" spans="3:4" ht="14.25" customHeight="1">
      <c r="C355" s="121"/>
      <c r="D355" s="121"/>
    </row>
    <row r="356" spans="3:4" ht="14.25" customHeight="1">
      <c r="C356" s="121"/>
      <c r="D356" s="121"/>
    </row>
    <row r="357" spans="3:4" ht="14.25" customHeight="1">
      <c r="C357" s="121"/>
      <c r="D357" s="121"/>
    </row>
    <row r="358" spans="3:4" ht="14.25" customHeight="1">
      <c r="C358" s="121"/>
      <c r="D358" s="121"/>
    </row>
    <row r="359" spans="3:4" ht="14.25" customHeight="1">
      <c r="C359" s="121"/>
      <c r="D359" s="121"/>
    </row>
    <row r="360" spans="3:4" ht="14.25" customHeight="1">
      <c r="C360" s="121"/>
      <c r="D360" s="121"/>
    </row>
    <row r="361" spans="3:4" ht="14.25" customHeight="1">
      <c r="C361" s="121"/>
      <c r="D361" s="121"/>
    </row>
    <row r="362" spans="3:4" ht="14.25" customHeight="1">
      <c r="C362" s="121"/>
      <c r="D362" s="121"/>
    </row>
    <row r="363" spans="3:4" ht="14.25" customHeight="1">
      <c r="C363" s="121"/>
      <c r="D363" s="121"/>
    </row>
    <row r="364" spans="3:4" ht="14.25" customHeight="1">
      <c r="C364" s="121"/>
      <c r="D364" s="121"/>
    </row>
    <row r="365" spans="3:4" ht="14.25" customHeight="1">
      <c r="C365" s="121"/>
      <c r="D365" s="121"/>
    </row>
    <row r="366" spans="3:4" ht="14.25" customHeight="1">
      <c r="C366" s="121"/>
      <c r="D366" s="121"/>
    </row>
    <row r="367" spans="3:4" ht="14.25" customHeight="1">
      <c r="C367" s="121"/>
      <c r="D367" s="121"/>
    </row>
    <row r="368" spans="3:4" ht="14.25" customHeight="1">
      <c r="C368" s="121"/>
      <c r="D368" s="121"/>
    </row>
    <row r="369" spans="3:4" ht="14.25" customHeight="1">
      <c r="C369" s="121"/>
      <c r="D369" s="121"/>
    </row>
    <row r="370" spans="3:4" ht="14.25" customHeight="1">
      <c r="C370" s="121"/>
      <c r="D370" s="121"/>
    </row>
    <row r="371" spans="3:4" ht="14.25" customHeight="1">
      <c r="C371" s="121"/>
      <c r="D371" s="121"/>
    </row>
    <row r="372" spans="3:4" ht="14.25" customHeight="1">
      <c r="C372" s="121"/>
      <c r="D372" s="121"/>
    </row>
    <row r="373" spans="3:4" ht="14.25" customHeight="1">
      <c r="C373" s="121"/>
      <c r="D373" s="121"/>
    </row>
    <row r="374" spans="3:4" ht="14.25" customHeight="1">
      <c r="C374" s="121"/>
      <c r="D374" s="121"/>
    </row>
    <row r="375" spans="3:4" ht="14.25" customHeight="1">
      <c r="C375" s="121"/>
      <c r="D375" s="121"/>
    </row>
    <row r="376" spans="3:4" ht="14.25" customHeight="1">
      <c r="C376" s="121"/>
      <c r="D376" s="121"/>
    </row>
    <row r="377" spans="3:4" ht="14.25" customHeight="1">
      <c r="C377" s="121"/>
      <c r="D377" s="121"/>
    </row>
    <row r="378" spans="3:4" ht="14.25" customHeight="1">
      <c r="C378" s="121"/>
      <c r="D378" s="121"/>
    </row>
    <row r="379" spans="3:4" ht="14.25" customHeight="1">
      <c r="C379" s="121"/>
      <c r="D379" s="121"/>
    </row>
    <row r="380" spans="3:4" ht="14.25" customHeight="1">
      <c r="C380" s="121"/>
      <c r="D380" s="121"/>
    </row>
    <row r="381" spans="3:4" ht="14.25" customHeight="1">
      <c r="C381" s="121"/>
      <c r="D381" s="121"/>
    </row>
    <row r="382" spans="3:4" ht="14.25" customHeight="1">
      <c r="C382" s="121"/>
      <c r="D382" s="121"/>
    </row>
    <row r="383" spans="3:4" ht="14.25" customHeight="1">
      <c r="C383" s="121"/>
      <c r="D383" s="121"/>
    </row>
    <row r="384" spans="3:4" ht="14.25" customHeight="1">
      <c r="C384" s="121"/>
      <c r="D384" s="121"/>
    </row>
    <row r="385" spans="3:4" ht="14.25" customHeight="1">
      <c r="C385" s="121"/>
      <c r="D385" s="121"/>
    </row>
    <row r="386" spans="3:4" ht="14.25" customHeight="1">
      <c r="C386" s="121"/>
      <c r="D386" s="121"/>
    </row>
    <row r="387" spans="3:4" ht="14.25" customHeight="1">
      <c r="C387" s="121"/>
      <c r="D387" s="121"/>
    </row>
    <row r="388" spans="3:4" ht="14.25" customHeight="1">
      <c r="C388" s="121"/>
      <c r="D388" s="121"/>
    </row>
    <row r="389" spans="3:4" ht="14.25" customHeight="1">
      <c r="C389" s="121"/>
      <c r="D389" s="121"/>
    </row>
    <row r="390" spans="3:4" ht="14.25" customHeight="1">
      <c r="C390" s="121"/>
      <c r="D390" s="121"/>
    </row>
    <row r="391" spans="3:4" ht="14.25" customHeight="1">
      <c r="C391" s="121"/>
      <c r="D391" s="121"/>
    </row>
    <row r="392" spans="3:4" ht="14.25" customHeight="1">
      <c r="C392" s="121"/>
      <c r="D392" s="121"/>
    </row>
    <row r="393" spans="3:4" ht="14.25" customHeight="1">
      <c r="C393" s="121"/>
      <c r="D393" s="121"/>
    </row>
    <row r="394" spans="3:4" ht="14.25" customHeight="1">
      <c r="C394" s="121"/>
      <c r="D394" s="121"/>
    </row>
    <row r="395" spans="3:4" ht="14.25" customHeight="1">
      <c r="C395" s="121"/>
      <c r="D395" s="121"/>
    </row>
    <row r="396" spans="3:4" ht="14.25" customHeight="1">
      <c r="C396" s="121"/>
      <c r="D396" s="121"/>
    </row>
    <row r="397" spans="3:4" ht="14.25" customHeight="1">
      <c r="C397" s="121"/>
      <c r="D397" s="121"/>
    </row>
    <row r="398" spans="3:4" ht="14.25" customHeight="1">
      <c r="C398" s="121"/>
      <c r="D398" s="121"/>
    </row>
    <row r="399" spans="3:4" ht="14.25" customHeight="1">
      <c r="C399" s="121"/>
      <c r="D399" s="121"/>
    </row>
    <row r="400" spans="3:4" ht="14.25" customHeight="1">
      <c r="C400" s="121"/>
      <c r="D400" s="121"/>
    </row>
    <row r="401" spans="3:4" ht="14.25" customHeight="1">
      <c r="C401" s="121"/>
      <c r="D401" s="121"/>
    </row>
    <row r="402" spans="3:4" ht="14.25" customHeight="1">
      <c r="C402" s="121"/>
      <c r="D402" s="121"/>
    </row>
    <row r="403" spans="3:4" ht="14.25" customHeight="1">
      <c r="C403" s="121"/>
      <c r="D403" s="121"/>
    </row>
    <row r="404" spans="3:4" ht="14.25" customHeight="1">
      <c r="C404" s="121"/>
      <c r="D404" s="121"/>
    </row>
    <row r="405" spans="3:4" ht="14.25" customHeight="1">
      <c r="C405" s="121"/>
      <c r="D405" s="121"/>
    </row>
    <row r="406" spans="3:4" ht="14.25" customHeight="1">
      <c r="C406" s="121"/>
      <c r="D406" s="121"/>
    </row>
    <row r="407" spans="3:4" ht="14.25" customHeight="1">
      <c r="C407" s="121"/>
      <c r="D407" s="121"/>
    </row>
    <row r="408" spans="3:4" ht="14.25" customHeight="1">
      <c r="C408" s="121"/>
      <c r="D408" s="121"/>
    </row>
    <row r="409" spans="3:4" ht="14.25" customHeight="1">
      <c r="C409" s="121"/>
      <c r="D409" s="121"/>
    </row>
    <row r="410" spans="3:4" ht="14.25" customHeight="1">
      <c r="C410" s="121"/>
      <c r="D410" s="121"/>
    </row>
    <row r="411" spans="3:4" ht="14.25" customHeight="1">
      <c r="C411" s="121"/>
      <c r="D411" s="121"/>
    </row>
    <row r="412" spans="3:4" ht="14.25" customHeight="1">
      <c r="C412" s="121"/>
      <c r="D412" s="121"/>
    </row>
    <row r="413" spans="3:4" ht="14.25" customHeight="1">
      <c r="C413" s="121"/>
      <c r="D413" s="121"/>
    </row>
    <row r="414" spans="3:4" ht="14.25" customHeight="1">
      <c r="C414" s="121"/>
      <c r="D414" s="121"/>
    </row>
    <row r="415" spans="3:4" ht="14.25" customHeight="1">
      <c r="C415" s="121"/>
      <c r="D415" s="121"/>
    </row>
    <row r="416" spans="3:4" ht="14.25" customHeight="1">
      <c r="C416" s="121"/>
      <c r="D416" s="121"/>
    </row>
    <row r="417" spans="3:4" ht="14.25" customHeight="1">
      <c r="C417" s="121"/>
      <c r="D417" s="121"/>
    </row>
    <row r="418" spans="3:4" ht="14.25" customHeight="1">
      <c r="C418" s="121"/>
      <c r="D418" s="121"/>
    </row>
    <row r="419" spans="3:4" ht="14.25" customHeight="1">
      <c r="C419" s="121"/>
      <c r="D419" s="121"/>
    </row>
    <row r="420" spans="3:4" ht="14.25" customHeight="1">
      <c r="C420" s="121"/>
      <c r="D420" s="121"/>
    </row>
    <row r="421" spans="3:4" ht="14.25" customHeight="1">
      <c r="C421" s="121"/>
      <c r="D421" s="121"/>
    </row>
    <row r="422" spans="3:4" ht="14.25" customHeight="1">
      <c r="C422" s="121"/>
      <c r="D422" s="121"/>
    </row>
    <row r="423" spans="3:4" ht="14.25" customHeight="1">
      <c r="C423" s="121"/>
      <c r="D423" s="121"/>
    </row>
    <row r="424" spans="3:4" ht="14.25" customHeight="1">
      <c r="C424" s="121"/>
      <c r="D424" s="121"/>
    </row>
    <row r="425" spans="3:4" ht="14.25" customHeight="1">
      <c r="C425" s="121"/>
      <c r="D425" s="121"/>
    </row>
    <row r="426" spans="3:4" ht="14.25" customHeight="1">
      <c r="C426" s="121"/>
      <c r="D426" s="121"/>
    </row>
    <row r="427" spans="3:4" ht="14.25" customHeight="1">
      <c r="C427" s="121"/>
      <c r="D427" s="121"/>
    </row>
    <row r="428" spans="3:4" ht="14.25" customHeight="1">
      <c r="C428" s="121"/>
      <c r="D428" s="121"/>
    </row>
    <row r="429" spans="3:4" ht="14.25" customHeight="1">
      <c r="C429" s="121"/>
      <c r="D429" s="121"/>
    </row>
    <row r="430" spans="3:4" ht="14.25" customHeight="1">
      <c r="C430" s="121"/>
      <c r="D430" s="121"/>
    </row>
    <row r="431" spans="3:4" ht="14.25" customHeight="1">
      <c r="C431" s="121"/>
      <c r="D431" s="121"/>
    </row>
    <row r="432" spans="3:4" ht="14.25" customHeight="1">
      <c r="C432" s="121"/>
      <c r="D432" s="121"/>
    </row>
    <row r="433" spans="3:4" ht="14.25" customHeight="1">
      <c r="C433" s="121"/>
      <c r="D433" s="121"/>
    </row>
    <row r="434" spans="3:4" ht="14.25" customHeight="1">
      <c r="C434" s="121"/>
      <c r="D434" s="121"/>
    </row>
    <row r="435" spans="3:4" ht="14.25" customHeight="1">
      <c r="C435" s="121"/>
      <c r="D435" s="121"/>
    </row>
    <row r="436" spans="3:4" ht="14.25" customHeight="1">
      <c r="C436" s="121"/>
      <c r="D436" s="121"/>
    </row>
    <row r="437" spans="3:4" ht="14.25" customHeight="1">
      <c r="C437" s="121"/>
      <c r="D437" s="121"/>
    </row>
    <row r="438" spans="3:4" ht="14.25" customHeight="1">
      <c r="C438" s="121"/>
      <c r="D438" s="121"/>
    </row>
    <row r="439" spans="3:4" ht="14.25" customHeight="1">
      <c r="C439" s="121"/>
      <c r="D439" s="121"/>
    </row>
    <row r="440" spans="3:4" ht="14.25" customHeight="1">
      <c r="C440" s="121"/>
      <c r="D440" s="121"/>
    </row>
    <row r="441" spans="3:4" ht="14.25" customHeight="1">
      <c r="C441" s="121"/>
      <c r="D441" s="121"/>
    </row>
    <row r="442" spans="3:4" ht="14.25" customHeight="1">
      <c r="C442" s="121"/>
      <c r="D442" s="121"/>
    </row>
    <row r="443" spans="3:4" ht="14.25" customHeight="1">
      <c r="C443" s="121"/>
      <c r="D443" s="121"/>
    </row>
    <row r="444" spans="3:4" ht="14.25" customHeight="1">
      <c r="C444" s="121"/>
      <c r="D444" s="121"/>
    </row>
    <row r="445" spans="3:4" ht="14.25" customHeight="1">
      <c r="C445" s="121"/>
      <c r="D445" s="121"/>
    </row>
    <row r="446" spans="3:4" ht="14.25" customHeight="1">
      <c r="C446" s="121"/>
      <c r="D446" s="121"/>
    </row>
    <row r="447" spans="3:4" ht="14.25" customHeight="1">
      <c r="C447" s="121"/>
      <c r="D447" s="121"/>
    </row>
    <row r="448" spans="3:4" ht="14.25" customHeight="1">
      <c r="C448" s="121"/>
      <c r="D448" s="121"/>
    </row>
    <row r="449" spans="3:4" ht="14.25" customHeight="1">
      <c r="C449" s="121"/>
      <c r="D449" s="121"/>
    </row>
    <row r="450" spans="3:4" ht="14.25" customHeight="1">
      <c r="C450" s="121"/>
      <c r="D450" s="121"/>
    </row>
    <row r="451" spans="3:4" ht="14.25" customHeight="1">
      <c r="C451" s="121"/>
      <c r="D451" s="121"/>
    </row>
    <row r="452" spans="3:4" ht="14.25" customHeight="1">
      <c r="C452" s="121"/>
      <c r="D452" s="121"/>
    </row>
    <row r="453" spans="3:4" ht="14.25" customHeight="1">
      <c r="C453" s="121"/>
      <c r="D453" s="121"/>
    </row>
    <row r="454" spans="3:4" ht="14.25" customHeight="1">
      <c r="C454" s="121"/>
      <c r="D454" s="121"/>
    </row>
    <row r="455" spans="3:4" ht="14.25" customHeight="1">
      <c r="C455" s="121"/>
      <c r="D455" s="121"/>
    </row>
    <row r="456" spans="3:4" ht="14.25" customHeight="1">
      <c r="C456" s="121"/>
      <c r="D456" s="121"/>
    </row>
    <row r="457" spans="3:4" ht="14.25" customHeight="1">
      <c r="C457" s="121"/>
      <c r="D457" s="121"/>
    </row>
    <row r="458" spans="3:4" ht="14.25" customHeight="1">
      <c r="C458" s="121"/>
      <c r="D458" s="121"/>
    </row>
    <row r="459" spans="3:4" ht="14.25" customHeight="1">
      <c r="C459" s="121"/>
      <c r="D459" s="121"/>
    </row>
    <row r="460" spans="3:4" ht="14.25" customHeight="1">
      <c r="C460" s="121"/>
      <c r="D460" s="121"/>
    </row>
    <row r="461" spans="3:4" ht="14.25" customHeight="1">
      <c r="C461" s="121"/>
      <c r="D461" s="121"/>
    </row>
    <row r="462" spans="3:4" ht="14.25" customHeight="1">
      <c r="C462" s="121"/>
      <c r="D462" s="121"/>
    </row>
    <row r="463" spans="3:4" ht="14.25" customHeight="1">
      <c r="C463" s="121"/>
      <c r="D463" s="121"/>
    </row>
    <row r="464" spans="3:4" ht="14.25" customHeight="1">
      <c r="C464" s="121"/>
      <c r="D464" s="121"/>
    </row>
    <row r="465" spans="3:4" ht="14.25" customHeight="1">
      <c r="C465" s="121"/>
      <c r="D465" s="121"/>
    </row>
    <row r="466" spans="3:4" ht="14.25" customHeight="1">
      <c r="C466" s="121"/>
      <c r="D466" s="121"/>
    </row>
    <row r="467" spans="3:4" ht="14.25" customHeight="1">
      <c r="C467" s="121"/>
      <c r="D467" s="121"/>
    </row>
    <row r="468" spans="3:4" ht="14.25" customHeight="1">
      <c r="C468" s="121"/>
      <c r="D468" s="121"/>
    </row>
    <row r="469" spans="3:4" ht="14.25" customHeight="1">
      <c r="C469" s="121"/>
      <c r="D469" s="121"/>
    </row>
    <row r="470" spans="3:4" ht="14.25" customHeight="1">
      <c r="C470" s="121"/>
      <c r="D470" s="121"/>
    </row>
    <row r="471" spans="3:4" ht="14.25" customHeight="1">
      <c r="C471" s="121"/>
      <c r="D471" s="121"/>
    </row>
    <row r="472" spans="3:4" ht="14.25" customHeight="1">
      <c r="C472" s="121"/>
      <c r="D472" s="121"/>
    </row>
    <row r="473" spans="3:4" ht="14.25" customHeight="1">
      <c r="C473" s="121"/>
      <c r="D473" s="121"/>
    </row>
    <row r="474" spans="3:4" ht="14.25" customHeight="1">
      <c r="C474" s="121"/>
      <c r="D474" s="121"/>
    </row>
    <row r="475" spans="3:4" ht="14.25" customHeight="1">
      <c r="C475" s="121"/>
      <c r="D475" s="121"/>
    </row>
    <row r="476" spans="3:4" ht="14.25" customHeight="1">
      <c r="C476" s="121"/>
      <c r="D476" s="121"/>
    </row>
    <row r="477" spans="3:4" ht="14.25" customHeight="1">
      <c r="C477" s="121"/>
      <c r="D477" s="121"/>
    </row>
    <row r="478" spans="3:4" ht="14.25" customHeight="1">
      <c r="C478" s="121"/>
      <c r="D478" s="121"/>
    </row>
    <row r="479" spans="3:4" ht="14.25" customHeight="1">
      <c r="C479" s="121"/>
      <c r="D479" s="121"/>
    </row>
    <row r="480" spans="3:4" ht="14.25" customHeight="1">
      <c r="C480" s="121"/>
      <c r="D480" s="121"/>
    </row>
    <row r="481" spans="3:4" ht="14.25" customHeight="1">
      <c r="C481" s="121"/>
      <c r="D481" s="121"/>
    </row>
    <row r="482" spans="3:4" ht="14.25" customHeight="1">
      <c r="C482" s="121"/>
      <c r="D482" s="121"/>
    </row>
    <row r="483" spans="3:4" ht="14.25" customHeight="1">
      <c r="C483" s="121"/>
      <c r="D483" s="121"/>
    </row>
    <row r="484" spans="3:4" ht="14.25" customHeight="1">
      <c r="C484" s="121"/>
      <c r="D484" s="121"/>
    </row>
    <row r="485" spans="3:4" ht="14.25" customHeight="1">
      <c r="C485" s="121"/>
      <c r="D485" s="121"/>
    </row>
    <row r="486" spans="3:4" ht="14.25" customHeight="1">
      <c r="C486" s="121"/>
      <c r="D486" s="121"/>
    </row>
    <row r="487" spans="3:4" ht="14.25" customHeight="1">
      <c r="C487" s="121"/>
      <c r="D487" s="121"/>
    </row>
    <row r="488" spans="3:4" ht="14.25" customHeight="1">
      <c r="C488" s="121"/>
      <c r="D488" s="121"/>
    </row>
    <row r="489" spans="3:4" ht="14.25" customHeight="1">
      <c r="C489" s="121"/>
      <c r="D489" s="121"/>
    </row>
    <row r="490" spans="3:4" ht="14.25" customHeight="1">
      <c r="C490" s="121"/>
      <c r="D490" s="121"/>
    </row>
    <row r="491" spans="3:4" ht="14.25" customHeight="1">
      <c r="C491" s="121"/>
      <c r="D491" s="121"/>
    </row>
    <row r="492" spans="3:4" ht="14.25" customHeight="1">
      <c r="C492" s="121"/>
      <c r="D492" s="121"/>
    </row>
    <row r="493" spans="3:4" ht="14.25" customHeight="1">
      <c r="C493" s="121"/>
      <c r="D493" s="121"/>
    </row>
    <row r="494" spans="3:4" ht="14.25" customHeight="1">
      <c r="C494" s="121"/>
      <c r="D494" s="121"/>
    </row>
    <row r="495" spans="3:4" ht="14.25" customHeight="1">
      <c r="C495" s="121"/>
      <c r="D495" s="121"/>
    </row>
    <row r="496" spans="3:4" ht="14.25" customHeight="1">
      <c r="C496" s="121"/>
      <c r="D496" s="121"/>
    </row>
    <row r="497" spans="3:4" ht="14.25" customHeight="1">
      <c r="C497" s="121"/>
      <c r="D497" s="121"/>
    </row>
    <row r="498" spans="3:4" ht="14.25" customHeight="1">
      <c r="C498" s="121"/>
      <c r="D498" s="121"/>
    </row>
    <row r="499" spans="3:4" ht="14.25" customHeight="1">
      <c r="C499" s="121"/>
      <c r="D499" s="121"/>
    </row>
    <row r="500" spans="3:4" ht="14.25" customHeight="1">
      <c r="C500" s="121"/>
      <c r="D500" s="121"/>
    </row>
    <row r="501" spans="3:4" ht="14.25" customHeight="1">
      <c r="C501" s="121"/>
      <c r="D501" s="121"/>
    </row>
    <row r="502" spans="3:4" ht="14.25" customHeight="1">
      <c r="C502" s="121"/>
      <c r="D502" s="121"/>
    </row>
    <row r="503" spans="3:4" ht="14.25" customHeight="1">
      <c r="C503" s="121"/>
      <c r="D503" s="121"/>
    </row>
    <row r="504" spans="3:4" ht="14.25" customHeight="1">
      <c r="C504" s="121"/>
      <c r="D504" s="121"/>
    </row>
    <row r="505" spans="3:4" ht="14.25" customHeight="1">
      <c r="C505" s="121"/>
      <c r="D505" s="121"/>
    </row>
    <row r="506" spans="3:4" ht="14.25" customHeight="1">
      <c r="C506" s="121"/>
      <c r="D506" s="121"/>
    </row>
    <row r="507" spans="3:4" ht="14.25" customHeight="1">
      <c r="C507" s="121"/>
      <c r="D507" s="121"/>
    </row>
    <row r="508" spans="3:4" ht="14.25" customHeight="1">
      <c r="C508" s="121"/>
      <c r="D508" s="121"/>
    </row>
    <row r="509" spans="3:4" ht="14.25" customHeight="1">
      <c r="C509" s="121"/>
      <c r="D509" s="121"/>
    </row>
    <row r="510" spans="3:4" ht="14.25" customHeight="1">
      <c r="C510" s="121"/>
      <c r="D510" s="121"/>
    </row>
    <row r="511" spans="3:4" ht="14.25" customHeight="1">
      <c r="C511" s="121"/>
      <c r="D511" s="121"/>
    </row>
    <row r="512" spans="3:4" ht="14.25" customHeight="1">
      <c r="C512" s="121"/>
      <c r="D512" s="121"/>
    </row>
    <row r="513" spans="3:4" ht="14.25" customHeight="1">
      <c r="C513" s="121"/>
      <c r="D513" s="121"/>
    </row>
    <row r="514" spans="3:4" ht="14.25" customHeight="1">
      <c r="C514" s="121"/>
      <c r="D514" s="121"/>
    </row>
    <row r="515" spans="3:4" ht="14.25" customHeight="1">
      <c r="C515" s="121"/>
      <c r="D515" s="121"/>
    </row>
    <row r="516" spans="3:4" ht="14.25" customHeight="1">
      <c r="C516" s="121"/>
      <c r="D516" s="121"/>
    </row>
    <row r="517" spans="3:4" ht="14.25" customHeight="1">
      <c r="C517" s="121"/>
      <c r="D517" s="121"/>
    </row>
    <row r="518" spans="3:4" ht="14.25" customHeight="1">
      <c r="C518" s="121"/>
      <c r="D518" s="121"/>
    </row>
    <row r="519" spans="3:4" ht="14.25" customHeight="1">
      <c r="C519" s="121"/>
      <c r="D519" s="121"/>
    </row>
    <row r="520" spans="3:4" ht="14.25" customHeight="1">
      <c r="C520" s="121"/>
      <c r="D520" s="121"/>
    </row>
    <row r="521" spans="3:4" ht="14.25" customHeight="1">
      <c r="C521" s="121"/>
      <c r="D521" s="121"/>
    </row>
    <row r="522" spans="3:4" ht="14.25" customHeight="1">
      <c r="C522" s="121"/>
      <c r="D522" s="121"/>
    </row>
    <row r="523" spans="3:4" ht="14.25" customHeight="1">
      <c r="C523" s="121"/>
      <c r="D523" s="121"/>
    </row>
    <row r="524" spans="3:4" ht="14.25" customHeight="1">
      <c r="C524" s="121"/>
      <c r="D524" s="121"/>
    </row>
    <row r="525" spans="3:4" ht="14.25" customHeight="1">
      <c r="C525" s="121"/>
      <c r="D525" s="121"/>
    </row>
    <row r="526" spans="3:4" ht="14.25" customHeight="1">
      <c r="C526" s="121"/>
      <c r="D526" s="121"/>
    </row>
    <row r="527" spans="3:4" ht="14.25" customHeight="1">
      <c r="C527" s="121"/>
      <c r="D527" s="121"/>
    </row>
    <row r="528" spans="3:4" ht="14.25" customHeight="1">
      <c r="C528" s="121"/>
      <c r="D528" s="121"/>
    </row>
    <row r="529" spans="3:4" ht="14.25" customHeight="1">
      <c r="C529" s="121"/>
      <c r="D529" s="121"/>
    </row>
    <row r="530" spans="3:4" ht="14.25" customHeight="1">
      <c r="C530" s="121"/>
      <c r="D530" s="121"/>
    </row>
    <row r="531" spans="3:4" ht="14.25" customHeight="1">
      <c r="C531" s="121"/>
      <c r="D531" s="121"/>
    </row>
    <row r="532" spans="3:4" ht="14.25" customHeight="1">
      <c r="C532" s="121"/>
      <c r="D532" s="121"/>
    </row>
    <row r="533" spans="3:4" ht="14.25" customHeight="1">
      <c r="C533" s="121"/>
      <c r="D533" s="121"/>
    </row>
    <row r="534" spans="3:4" ht="14.25" customHeight="1">
      <c r="C534" s="121"/>
      <c r="D534" s="121"/>
    </row>
    <row r="535" spans="3:4" ht="14.25" customHeight="1">
      <c r="C535" s="121"/>
      <c r="D535" s="121"/>
    </row>
    <row r="536" spans="3:4" ht="14.25" customHeight="1">
      <c r="C536" s="121"/>
      <c r="D536" s="121"/>
    </row>
    <row r="537" spans="3:4" ht="14.25" customHeight="1">
      <c r="C537" s="121"/>
      <c r="D537" s="121"/>
    </row>
    <row r="538" spans="3:4" ht="14.25" customHeight="1">
      <c r="C538" s="121"/>
      <c r="D538" s="121"/>
    </row>
    <row r="539" spans="3:4" ht="14.25" customHeight="1">
      <c r="C539" s="121"/>
      <c r="D539" s="121"/>
    </row>
    <row r="540" spans="3:4" ht="14.25" customHeight="1">
      <c r="C540" s="121"/>
      <c r="D540" s="121"/>
    </row>
    <row r="541" spans="3:4" ht="14.25" customHeight="1">
      <c r="C541" s="121"/>
      <c r="D541" s="121"/>
    </row>
    <row r="542" spans="3:4" ht="14.25" customHeight="1">
      <c r="C542" s="121"/>
      <c r="D542" s="121"/>
    </row>
    <row r="543" spans="3:4" ht="14.25" customHeight="1">
      <c r="C543" s="121"/>
      <c r="D543" s="121"/>
    </row>
    <row r="544" spans="3:4" ht="14.25" customHeight="1">
      <c r="C544" s="121"/>
      <c r="D544" s="121"/>
    </row>
    <row r="545" spans="3:4" ht="14.25" customHeight="1">
      <c r="C545" s="121"/>
      <c r="D545" s="121"/>
    </row>
    <row r="546" spans="3:4" ht="14.25" customHeight="1">
      <c r="C546" s="121"/>
      <c r="D546" s="121"/>
    </row>
    <row r="547" spans="3:4" ht="14.25" customHeight="1">
      <c r="C547" s="121"/>
      <c r="D547" s="121"/>
    </row>
    <row r="548" spans="3:4" ht="14.25" customHeight="1">
      <c r="C548" s="121"/>
      <c r="D548" s="121"/>
    </row>
    <row r="549" spans="3:4" ht="14.25" customHeight="1">
      <c r="C549" s="121"/>
      <c r="D549" s="121"/>
    </row>
    <row r="550" spans="3:4" ht="14.25" customHeight="1">
      <c r="C550" s="121"/>
      <c r="D550" s="121"/>
    </row>
    <row r="551" spans="3:4" ht="14.25" customHeight="1">
      <c r="C551" s="121"/>
      <c r="D551" s="121"/>
    </row>
    <row r="552" spans="3:4" ht="14.25" customHeight="1">
      <c r="C552" s="121"/>
      <c r="D552" s="121"/>
    </row>
    <row r="553" spans="3:4" ht="14.25" customHeight="1">
      <c r="C553" s="121"/>
      <c r="D553" s="121"/>
    </row>
    <row r="554" spans="3:4" ht="14.25" customHeight="1">
      <c r="C554" s="121"/>
      <c r="D554" s="121"/>
    </row>
    <row r="555" spans="3:4" ht="14.25" customHeight="1">
      <c r="C555" s="121"/>
      <c r="D555" s="121"/>
    </row>
    <row r="556" spans="3:4" ht="14.25" customHeight="1">
      <c r="C556" s="121"/>
      <c r="D556" s="121"/>
    </row>
    <row r="557" spans="3:4" ht="14.25" customHeight="1">
      <c r="C557" s="121"/>
      <c r="D557" s="121"/>
    </row>
    <row r="558" spans="3:4" ht="14.25" customHeight="1">
      <c r="C558" s="121"/>
      <c r="D558" s="121"/>
    </row>
    <row r="559" spans="3:4" ht="14.25" customHeight="1">
      <c r="C559" s="121"/>
      <c r="D559" s="121"/>
    </row>
    <row r="560" spans="3:4" ht="14.25" customHeight="1">
      <c r="C560" s="121"/>
      <c r="D560" s="121"/>
    </row>
    <row r="561" spans="3:4" ht="14.25" customHeight="1">
      <c r="C561" s="121"/>
      <c r="D561" s="121"/>
    </row>
    <row r="562" spans="3:4" ht="14.25" customHeight="1">
      <c r="C562" s="121"/>
      <c r="D562" s="121"/>
    </row>
    <row r="563" spans="3:4" ht="14.25" customHeight="1">
      <c r="C563" s="121"/>
      <c r="D563" s="121"/>
    </row>
    <row r="564" spans="3:4" ht="14.25" customHeight="1">
      <c r="C564" s="121"/>
      <c r="D564" s="121"/>
    </row>
    <row r="565" spans="3:4" ht="14.25" customHeight="1">
      <c r="C565" s="121"/>
      <c r="D565" s="121"/>
    </row>
    <row r="566" spans="3:4" ht="14.25" customHeight="1">
      <c r="C566" s="121"/>
      <c r="D566" s="121"/>
    </row>
    <row r="567" spans="3:4" ht="14.25" customHeight="1">
      <c r="C567" s="121"/>
      <c r="D567" s="121"/>
    </row>
    <row r="568" spans="3:4" ht="14.25" customHeight="1">
      <c r="C568" s="121"/>
      <c r="D568" s="121"/>
    </row>
    <row r="569" spans="3:4" ht="14.25" customHeight="1">
      <c r="C569" s="121"/>
      <c r="D569" s="121"/>
    </row>
    <row r="570" spans="3:4" ht="14.25" customHeight="1">
      <c r="C570" s="121"/>
      <c r="D570" s="121"/>
    </row>
    <row r="571" spans="3:4" ht="14.25" customHeight="1">
      <c r="C571" s="121"/>
      <c r="D571" s="121"/>
    </row>
    <row r="572" spans="3:4" ht="14.25" customHeight="1">
      <c r="C572" s="121"/>
      <c r="D572" s="121"/>
    </row>
    <row r="573" spans="3:4" ht="14.25" customHeight="1">
      <c r="C573" s="121"/>
      <c r="D573" s="121"/>
    </row>
    <row r="574" spans="3:4" ht="14.25" customHeight="1">
      <c r="C574" s="121"/>
      <c r="D574" s="121"/>
    </row>
    <row r="575" spans="3:4" ht="14.25" customHeight="1">
      <c r="C575" s="121"/>
      <c r="D575" s="121"/>
    </row>
    <row r="576" spans="3:4" ht="14.25" customHeight="1">
      <c r="C576" s="121"/>
      <c r="D576" s="121"/>
    </row>
    <row r="577" spans="3:4" ht="14.25" customHeight="1">
      <c r="C577" s="121"/>
      <c r="D577" s="121"/>
    </row>
    <row r="578" spans="3:4" ht="14.25" customHeight="1">
      <c r="C578" s="121"/>
      <c r="D578" s="121"/>
    </row>
    <row r="579" spans="3:4" ht="14.25" customHeight="1">
      <c r="C579" s="121"/>
      <c r="D579" s="121"/>
    </row>
    <row r="580" spans="3:4" ht="14.25" customHeight="1">
      <c r="C580" s="121"/>
      <c r="D580" s="121"/>
    </row>
    <row r="581" spans="3:4" ht="14.25" customHeight="1">
      <c r="C581" s="121"/>
      <c r="D581" s="121"/>
    </row>
    <row r="582" spans="3:4" ht="14.25" customHeight="1">
      <c r="C582" s="121"/>
      <c r="D582" s="121"/>
    </row>
    <row r="583" spans="3:4" ht="14.25" customHeight="1">
      <c r="C583" s="121"/>
      <c r="D583" s="121"/>
    </row>
    <row r="584" spans="3:4" ht="14.25" customHeight="1">
      <c r="C584" s="121"/>
      <c r="D584" s="121"/>
    </row>
    <row r="585" spans="3:4" ht="14.25" customHeight="1">
      <c r="C585" s="121"/>
      <c r="D585" s="121"/>
    </row>
    <row r="586" spans="3:4" ht="14.25" customHeight="1">
      <c r="C586" s="121"/>
      <c r="D586" s="121"/>
    </row>
    <row r="587" spans="3:4" ht="14.25" customHeight="1">
      <c r="C587" s="121"/>
      <c r="D587" s="121"/>
    </row>
    <row r="588" spans="3:4" ht="14.25" customHeight="1">
      <c r="C588" s="121"/>
      <c r="D588" s="121"/>
    </row>
    <row r="589" spans="3:4" ht="14.25" customHeight="1">
      <c r="C589" s="121"/>
      <c r="D589" s="121"/>
    </row>
    <row r="590" spans="3:4" ht="14.25" customHeight="1">
      <c r="C590" s="121"/>
      <c r="D590" s="121"/>
    </row>
    <row r="591" spans="3:4" ht="14.25" customHeight="1">
      <c r="C591" s="121"/>
      <c r="D591" s="121"/>
    </row>
    <row r="592" spans="3:4" ht="14.25" customHeight="1">
      <c r="C592" s="121"/>
      <c r="D592" s="121"/>
    </row>
    <row r="593" spans="3:4" ht="14.25" customHeight="1">
      <c r="C593" s="121"/>
      <c r="D593" s="121"/>
    </row>
    <row r="594" spans="3:4" ht="14.25" customHeight="1">
      <c r="C594" s="121"/>
      <c r="D594" s="121"/>
    </row>
    <row r="595" spans="3:4" ht="14.25" customHeight="1">
      <c r="C595" s="121"/>
      <c r="D595" s="121"/>
    </row>
    <row r="596" spans="3:4" ht="14.25" customHeight="1">
      <c r="C596" s="121"/>
      <c r="D596" s="121"/>
    </row>
    <row r="597" spans="3:4" ht="14.25" customHeight="1">
      <c r="C597" s="121"/>
      <c r="D597" s="121"/>
    </row>
    <row r="598" spans="3:4" ht="14.25" customHeight="1">
      <c r="C598" s="121"/>
      <c r="D598" s="121"/>
    </row>
    <row r="599" spans="3:4" ht="14.25" customHeight="1">
      <c r="C599" s="121"/>
      <c r="D599" s="121"/>
    </row>
    <row r="600" spans="3:4" ht="14.25" customHeight="1">
      <c r="C600" s="121"/>
      <c r="D600" s="121"/>
    </row>
    <row r="601" spans="3:4" ht="14.25" customHeight="1">
      <c r="C601" s="121"/>
      <c r="D601" s="121"/>
    </row>
    <row r="602" spans="3:4" ht="14.25" customHeight="1">
      <c r="C602" s="121"/>
      <c r="D602" s="121"/>
    </row>
    <row r="603" spans="3:4" ht="14.25" customHeight="1">
      <c r="C603" s="121"/>
      <c r="D603" s="121"/>
    </row>
    <row r="604" spans="3:4" ht="14.25" customHeight="1">
      <c r="C604" s="121"/>
      <c r="D604" s="121"/>
    </row>
    <row r="605" spans="3:4" ht="14.25" customHeight="1">
      <c r="C605" s="121"/>
      <c r="D605" s="121"/>
    </row>
    <row r="606" spans="3:4" ht="14.25" customHeight="1">
      <c r="C606" s="121"/>
      <c r="D606" s="121"/>
    </row>
    <row r="607" spans="3:4" ht="14.25" customHeight="1">
      <c r="C607" s="121"/>
      <c r="D607" s="121"/>
    </row>
    <row r="608" spans="3:4" ht="14.25" customHeight="1">
      <c r="C608" s="121"/>
      <c r="D608" s="121"/>
    </row>
    <row r="609" spans="3:4" ht="14.25" customHeight="1">
      <c r="C609" s="121"/>
      <c r="D609" s="121"/>
    </row>
    <row r="610" spans="3:4" ht="14.25" customHeight="1">
      <c r="C610" s="121"/>
      <c r="D610" s="121"/>
    </row>
    <row r="611" spans="3:4" ht="14.25" customHeight="1">
      <c r="C611" s="121"/>
      <c r="D611" s="121"/>
    </row>
    <row r="612" spans="3:4" ht="14.25" customHeight="1">
      <c r="C612" s="121"/>
      <c r="D612" s="121"/>
    </row>
    <row r="613" spans="3:4" ht="14.25" customHeight="1">
      <c r="C613" s="121"/>
      <c r="D613" s="121"/>
    </row>
    <row r="614" spans="3:4" ht="14.25" customHeight="1">
      <c r="C614" s="121"/>
      <c r="D614" s="121"/>
    </row>
    <row r="615" spans="3:4" ht="14.25" customHeight="1">
      <c r="C615" s="121"/>
      <c r="D615" s="121"/>
    </row>
    <row r="616" spans="3:4" ht="14.25" customHeight="1">
      <c r="C616" s="121"/>
      <c r="D616" s="121"/>
    </row>
    <row r="617" spans="3:4" ht="14.25" customHeight="1">
      <c r="C617" s="121"/>
      <c r="D617" s="121"/>
    </row>
    <row r="618" spans="3:4" ht="14.25" customHeight="1">
      <c r="C618" s="121"/>
      <c r="D618" s="121"/>
    </row>
    <row r="619" spans="3:4" ht="14.25" customHeight="1">
      <c r="C619" s="121"/>
      <c r="D619" s="121"/>
    </row>
    <row r="620" spans="3:4" ht="14.25" customHeight="1">
      <c r="C620" s="121"/>
      <c r="D620" s="121"/>
    </row>
    <row r="621" spans="3:4" ht="14.25" customHeight="1">
      <c r="C621" s="121"/>
      <c r="D621" s="121"/>
    </row>
    <row r="622" spans="3:4" ht="14.25" customHeight="1">
      <c r="C622" s="121"/>
      <c r="D622" s="121"/>
    </row>
    <row r="623" spans="3:4" ht="14.25" customHeight="1">
      <c r="C623" s="121"/>
      <c r="D623" s="121"/>
    </row>
    <row r="624" spans="3:4" ht="14.25" customHeight="1">
      <c r="C624" s="121"/>
      <c r="D624" s="121"/>
    </row>
    <row r="625" spans="3:4" ht="14.25" customHeight="1">
      <c r="C625" s="121"/>
      <c r="D625" s="121"/>
    </row>
    <row r="626" spans="3:4" ht="14.25" customHeight="1">
      <c r="C626" s="121"/>
      <c r="D626" s="121"/>
    </row>
    <row r="627" spans="3:4" ht="14.25" customHeight="1">
      <c r="C627" s="121"/>
      <c r="D627" s="121"/>
    </row>
    <row r="628" spans="3:4" ht="14.25" customHeight="1">
      <c r="C628" s="121"/>
      <c r="D628" s="121"/>
    </row>
    <row r="629" spans="3:4" ht="14.25" customHeight="1">
      <c r="C629" s="121"/>
      <c r="D629" s="121"/>
    </row>
    <row r="630" spans="3:4" ht="14.25" customHeight="1">
      <c r="C630" s="121"/>
      <c r="D630" s="121"/>
    </row>
    <row r="631" spans="3:4" ht="14.25" customHeight="1">
      <c r="C631" s="121"/>
      <c r="D631" s="121"/>
    </row>
    <row r="632" spans="3:4" ht="14.25" customHeight="1">
      <c r="C632" s="121"/>
      <c r="D632" s="121"/>
    </row>
    <row r="633" spans="3:4" ht="14.25" customHeight="1">
      <c r="C633" s="121"/>
      <c r="D633" s="121"/>
    </row>
    <row r="634" spans="3:4" ht="14.25" customHeight="1">
      <c r="C634" s="121"/>
      <c r="D634" s="121"/>
    </row>
    <row r="635" spans="3:4" ht="14.25" customHeight="1">
      <c r="C635" s="121"/>
      <c r="D635" s="121"/>
    </row>
    <row r="636" spans="3:4" ht="14.25" customHeight="1">
      <c r="C636" s="121"/>
      <c r="D636" s="121"/>
    </row>
    <row r="637" spans="3:4" ht="14.25" customHeight="1">
      <c r="C637" s="121"/>
      <c r="D637" s="121"/>
    </row>
    <row r="638" spans="3:4" ht="14.25" customHeight="1">
      <c r="C638" s="121"/>
      <c r="D638" s="121"/>
    </row>
    <row r="639" spans="3:4" ht="14.25" customHeight="1">
      <c r="C639" s="121"/>
      <c r="D639" s="121"/>
    </row>
    <row r="640" spans="3:4" ht="14.25" customHeight="1">
      <c r="C640" s="121"/>
      <c r="D640" s="121"/>
    </row>
    <row r="641" spans="3:4" ht="14.25" customHeight="1">
      <c r="C641" s="121"/>
      <c r="D641" s="121"/>
    </row>
    <row r="642" spans="3:4" ht="14.25" customHeight="1">
      <c r="C642" s="121"/>
      <c r="D642" s="121"/>
    </row>
    <row r="643" spans="3:4" ht="14.25" customHeight="1">
      <c r="C643" s="121"/>
      <c r="D643" s="121"/>
    </row>
    <row r="644" spans="3:4" ht="14.25" customHeight="1">
      <c r="C644" s="121"/>
      <c r="D644" s="121"/>
    </row>
    <row r="645" spans="3:4" ht="14.25" customHeight="1">
      <c r="C645" s="121"/>
      <c r="D645" s="121"/>
    </row>
    <row r="646" spans="3:4" ht="14.25" customHeight="1">
      <c r="C646" s="121"/>
      <c r="D646" s="121"/>
    </row>
    <row r="647" spans="3:4" ht="14.25" customHeight="1">
      <c r="C647" s="121"/>
      <c r="D647" s="121"/>
    </row>
    <row r="648" spans="3:4" ht="14.25" customHeight="1">
      <c r="C648" s="121"/>
      <c r="D648" s="121"/>
    </row>
    <row r="649" spans="3:4" ht="14.25" customHeight="1">
      <c r="C649" s="121"/>
      <c r="D649" s="121"/>
    </row>
    <row r="650" spans="3:4" ht="14.25" customHeight="1">
      <c r="C650" s="121"/>
      <c r="D650" s="121"/>
    </row>
    <row r="651" spans="3:4" ht="14.25" customHeight="1">
      <c r="C651" s="121"/>
      <c r="D651" s="121"/>
    </row>
    <row r="652" spans="3:4" ht="14.25" customHeight="1">
      <c r="C652" s="121"/>
      <c r="D652" s="121"/>
    </row>
    <row r="653" spans="3:4" ht="14.25" customHeight="1">
      <c r="C653" s="121"/>
      <c r="D653" s="121"/>
    </row>
    <row r="654" spans="3:4" ht="14.25" customHeight="1">
      <c r="C654" s="121"/>
      <c r="D654" s="121"/>
    </row>
    <row r="655" spans="3:4" ht="14.25" customHeight="1">
      <c r="C655" s="121"/>
      <c r="D655" s="121"/>
    </row>
    <row r="656" spans="3:4" ht="14.25" customHeight="1">
      <c r="C656" s="121"/>
      <c r="D656" s="121"/>
    </row>
    <row r="657" spans="3:4" ht="14.25" customHeight="1">
      <c r="C657" s="121"/>
      <c r="D657" s="121"/>
    </row>
    <row r="658" spans="3:4" ht="14.25" customHeight="1">
      <c r="C658" s="121"/>
      <c r="D658" s="121"/>
    </row>
    <row r="659" spans="3:4" ht="14.25" customHeight="1">
      <c r="C659" s="121"/>
      <c r="D659" s="121"/>
    </row>
    <row r="660" spans="3:4" ht="14.25" customHeight="1">
      <c r="C660" s="121"/>
      <c r="D660" s="121"/>
    </row>
    <row r="661" spans="3:4" ht="14.25" customHeight="1">
      <c r="C661" s="121"/>
      <c r="D661" s="121"/>
    </row>
    <row r="662" spans="3:4" ht="14.25" customHeight="1">
      <c r="C662" s="121"/>
      <c r="D662" s="121"/>
    </row>
    <row r="663" spans="3:4" ht="14.25" customHeight="1">
      <c r="C663" s="121"/>
      <c r="D663" s="121"/>
    </row>
    <row r="664" spans="3:4" ht="14.25" customHeight="1">
      <c r="C664" s="121"/>
      <c r="D664" s="121"/>
    </row>
    <row r="665" spans="3:4" ht="14.25" customHeight="1">
      <c r="C665" s="121"/>
      <c r="D665" s="121"/>
    </row>
    <row r="666" spans="3:4" ht="14.25" customHeight="1">
      <c r="C666" s="121"/>
      <c r="D666" s="121"/>
    </row>
    <row r="667" spans="3:4" ht="14.25" customHeight="1">
      <c r="C667" s="121"/>
      <c r="D667" s="121"/>
    </row>
    <row r="668" spans="3:4" ht="14.25" customHeight="1">
      <c r="C668" s="121"/>
      <c r="D668" s="121"/>
    </row>
    <row r="669" spans="3:4" ht="14.25" customHeight="1">
      <c r="C669" s="121"/>
      <c r="D669" s="121"/>
    </row>
    <row r="670" spans="3:4" ht="14.25" customHeight="1">
      <c r="C670" s="121"/>
      <c r="D670" s="121"/>
    </row>
    <row r="671" spans="3:4" ht="14.25" customHeight="1">
      <c r="C671" s="121"/>
      <c r="D671" s="121"/>
    </row>
    <row r="672" spans="3:4" ht="14.25" customHeight="1">
      <c r="C672" s="121"/>
      <c r="D672" s="121"/>
    </row>
    <row r="673" spans="3:4" ht="14.25" customHeight="1">
      <c r="C673" s="121"/>
      <c r="D673" s="121"/>
    </row>
    <row r="674" spans="3:4" ht="14.25" customHeight="1">
      <c r="C674" s="121"/>
      <c r="D674" s="121"/>
    </row>
    <row r="675" spans="3:4" ht="14.25" customHeight="1">
      <c r="C675" s="121"/>
      <c r="D675" s="121"/>
    </row>
    <row r="676" spans="3:4" ht="14.25" customHeight="1">
      <c r="C676" s="121"/>
      <c r="D676" s="121"/>
    </row>
    <row r="677" spans="3:4" ht="14.25" customHeight="1">
      <c r="C677" s="121"/>
      <c r="D677" s="121"/>
    </row>
    <row r="678" spans="3:4" ht="14.25" customHeight="1">
      <c r="C678" s="121"/>
      <c r="D678" s="121"/>
    </row>
    <row r="679" spans="3:4" ht="14.25" customHeight="1">
      <c r="C679" s="121"/>
      <c r="D679" s="121"/>
    </row>
    <row r="680" spans="3:4" ht="14.25" customHeight="1">
      <c r="C680" s="121"/>
      <c r="D680" s="121"/>
    </row>
    <row r="681" spans="3:4" ht="14.25" customHeight="1">
      <c r="C681" s="121"/>
      <c r="D681" s="121"/>
    </row>
    <row r="682" spans="3:4" ht="14.25" customHeight="1">
      <c r="C682" s="121"/>
      <c r="D682" s="121"/>
    </row>
    <row r="683" spans="3:4" ht="14.25" customHeight="1">
      <c r="C683" s="121"/>
      <c r="D683" s="121"/>
    </row>
    <row r="684" spans="3:4" ht="14.25" customHeight="1">
      <c r="C684" s="121"/>
      <c r="D684" s="121"/>
    </row>
    <row r="685" spans="3:4" ht="14.25" customHeight="1">
      <c r="C685" s="121"/>
      <c r="D685" s="121"/>
    </row>
    <row r="686" spans="3:4" ht="14.25" customHeight="1">
      <c r="C686" s="121"/>
      <c r="D686" s="121"/>
    </row>
    <row r="687" spans="3:4" ht="14.25" customHeight="1">
      <c r="C687" s="121"/>
      <c r="D687" s="121"/>
    </row>
    <row r="688" spans="3:4" ht="14.25" customHeight="1">
      <c r="C688" s="121"/>
      <c r="D688" s="121"/>
    </row>
    <row r="689" spans="3:4" ht="14.25" customHeight="1">
      <c r="C689" s="121"/>
      <c r="D689" s="121"/>
    </row>
    <row r="690" spans="3:4" ht="14.25" customHeight="1">
      <c r="C690" s="121"/>
      <c r="D690" s="121"/>
    </row>
    <row r="691" spans="3:4" ht="14.25" customHeight="1">
      <c r="C691" s="121"/>
      <c r="D691" s="121"/>
    </row>
    <row r="692" spans="3:4" ht="14.25" customHeight="1">
      <c r="C692" s="121"/>
      <c r="D692" s="121"/>
    </row>
    <row r="693" spans="3:4" ht="14.25" customHeight="1">
      <c r="C693" s="121"/>
      <c r="D693" s="121"/>
    </row>
    <row r="694" spans="3:4" ht="14.25" customHeight="1">
      <c r="C694" s="121"/>
      <c r="D694" s="121"/>
    </row>
    <row r="695" spans="3:4" ht="14.25" customHeight="1">
      <c r="C695" s="121"/>
      <c r="D695" s="121"/>
    </row>
    <row r="696" spans="3:4" ht="14.25" customHeight="1">
      <c r="C696" s="121"/>
      <c r="D696" s="121"/>
    </row>
    <row r="697" spans="3:4" ht="14.25" customHeight="1">
      <c r="C697" s="121"/>
      <c r="D697" s="121"/>
    </row>
    <row r="698" spans="3:4" ht="14.25" customHeight="1">
      <c r="C698" s="121"/>
      <c r="D698" s="121"/>
    </row>
    <row r="699" spans="3:4" ht="14.25" customHeight="1">
      <c r="C699" s="121"/>
      <c r="D699" s="121"/>
    </row>
    <row r="700" spans="3:4" ht="14.25" customHeight="1">
      <c r="C700" s="121"/>
      <c r="D700" s="121"/>
    </row>
    <row r="701" spans="3:4" ht="14.25" customHeight="1">
      <c r="C701" s="121"/>
      <c r="D701" s="121"/>
    </row>
    <row r="702" spans="3:4" ht="14.25" customHeight="1">
      <c r="C702" s="121"/>
      <c r="D702" s="121"/>
    </row>
    <row r="703" spans="3:4" ht="14.25" customHeight="1">
      <c r="C703" s="121"/>
      <c r="D703" s="121"/>
    </row>
    <row r="704" spans="3:4" ht="14.25" customHeight="1">
      <c r="C704" s="121"/>
      <c r="D704" s="121"/>
    </row>
    <row r="705" spans="3:4" ht="14.25" customHeight="1">
      <c r="C705" s="121"/>
      <c r="D705" s="121"/>
    </row>
    <row r="706" spans="3:4" ht="14.25" customHeight="1">
      <c r="C706" s="121"/>
      <c r="D706" s="121"/>
    </row>
    <row r="707" spans="3:4" ht="14.25" customHeight="1">
      <c r="C707" s="121"/>
      <c r="D707" s="121"/>
    </row>
    <row r="708" spans="3:4" ht="14.25" customHeight="1">
      <c r="C708" s="121"/>
      <c r="D708" s="121"/>
    </row>
    <row r="709" spans="3:4" ht="14.25" customHeight="1">
      <c r="C709" s="121"/>
      <c r="D709" s="121"/>
    </row>
    <row r="710" spans="3:4" ht="14.25" customHeight="1">
      <c r="C710" s="121"/>
      <c r="D710" s="121"/>
    </row>
    <row r="711" spans="3:4" ht="14.25" customHeight="1">
      <c r="C711" s="121"/>
      <c r="D711" s="121"/>
    </row>
    <row r="712" spans="3:4" ht="14.25" customHeight="1">
      <c r="C712" s="121"/>
      <c r="D712" s="121"/>
    </row>
    <row r="713" spans="3:4" ht="14.25" customHeight="1">
      <c r="C713" s="121"/>
      <c r="D713" s="121"/>
    </row>
    <row r="714" spans="3:4" ht="14.25" customHeight="1">
      <c r="C714" s="121"/>
      <c r="D714" s="121"/>
    </row>
    <row r="715" spans="3:4" ht="14.25" customHeight="1">
      <c r="C715" s="121"/>
      <c r="D715" s="121"/>
    </row>
    <row r="716" spans="3:4" ht="14.25" customHeight="1">
      <c r="C716" s="121"/>
      <c r="D716" s="121"/>
    </row>
    <row r="717" spans="3:4" ht="14.25" customHeight="1">
      <c r="C717" s="121"/>
      <c r="D717" s="121"/>
    </row>
    <row r="718" spans="3:4" ht="14.25" customHeight="1">
      <c r="C718" s="121"/>
      <c r="D718" s="121"/>
    </row>
    <row r="719" spans="3:4" ht="14.25" customHeight="1">
      <c r="C719" s="121"/>
      <c r="D719" s="121"/>
    </row>
    <row r="720" spans="3:4" ht="14.25" customHeight="1">
      <c r="C720" s="121"/>
      <c r="D720" s="121"/>
    </row>
    <row r="721" spans="3:4" ht="14.25" customHeight="1">
      <c r="C721" s="121"/>
      <c r="D721" s="121"/>
    </row>
    <row r="722" spans="3:4" ht="14.25" customHeight="1">
      <c r="C722" s="121"/>
      <c r="D722" s="121"/>
    </row>
    <row r="723" spans="3:4" ht="14.25" customHeight="1">
      <c r="C723" s="121"/>
      <c r="D723" s="121"/>
    </row>
    <row r="724" spans="3:4" ht="14.25" customHeight="1">
      <c r="C724" s="121"/>
      <c r="D724" s="121"/>
    </row>
    <row r="725" spans="3:4" ht="14.25" customHeight="1">
      <c r="C725" s="121"/>
      <c r="D725" s="121"/>
    </row>
    <row r="726" spans="3:4" ht="14.25" customHeight="1">
      <c r="C726" s="121"/>
      <c r="D726" s="121"/>
    </row>
    <row r="727" spans="3:4" ht="14.25" customHeight="1">
      <c r="C727" s="121"/>
      <c r="D727" s="121"/>
    </row>
    <row r="728" spans="3:4" ht="14.25" customHeight="1">
      <c r="C728" s="121"/>
      <c r="D728" s="121"/>
    </row>
    <row r="729" spans="3:4" ht="14.25" customHeight="1">
      <c r="C729" s="121"/>
      <c r="D729" s="121"/>
    </row>
    <row r="730" spans="3:4" ht="14.25" customHeight="1">
      <c r="C730" s="121"/>
      <c r="D730" s="121"/>
    </row>
    <row r="731" spans="3:4" ht="14.25" customHeight="1">
      <c r="C731" s="121"/>
      <c r="D731" s="121"/>
    </row>
    <row r="732" spans="3:4" ht="14.25" customHeight="1">
      <c r="C732" s="121"/>
      <c r="D732" s="121"/>
    </row>
    <row r="733" spans="3:4" ht="14.25" customHeight="1">
      <c r="C733" s="121"/>
      <c r="D733" s="121"/>
    </row>
    <row r="734" spans="3:4" ht="14.25" customHeight="1">
      <c r="C734" s="121"/>
      <c r="D734" s="121"/>
    </row>
    <row r="735" spans="3:4" ht="14.25" customHeight="1">
      <c r="C735" s="121"/>
      <c r="D735" s="121"/>
    </row>
    <row r="736" spans="3:4" ht="14.25" customHeight="1">
      <c r="C736" s="121"/>
      <c r="D736" s="121"/>
    </row>
    <row r="737" spans="3:4" ht="14.25" customHeight="1">
      <c r="C737" s="121"/>
      <c r="D737" s="121"/>
    </row>
    <row r="738" spans="3:4" ht="14.25" customHeight="1">
      <c r="C738" s="121"/>
      <c r="D738" s="121"/>
    </row>
    <row r="739" spans="3:4" ht="14.25" customHeight="1">
      <c r="C739" s="121"/>
      <c r="D739" s="121"/>
    </row>
    <row r="740" spans="3:4" ht="14.25" customHeight="1">
      <c r="C740" s="121"/>
      <c r="D740" s="121"/>
    </row>
    <row r="741" spans="3:4" ht="14.25" customHeight="1">
      <c r="C741" s="121"/>
      <c r="D741" s="121"/>
    </row>
    <row r="742" spans="3:4" ht="14.25" customHeight="1">
      <c r="C742" s="121"/>
      <c r="D742" s="121"/>
    </row>
    <row r="743" spans="3:4" ht="14.25" customHeight="1">
      <c r="C743" s="121"/>
      <c r="D743" s="121"/>
    </row>
    <row r="744" spans="3:4" ht="14.25" customHeight="1">
      <c r="C744" s="121"/>
      <c r="D744" s="121"/>
    </row>
    <row r="745" spans="3:4" ht="14.25" customHeight="1">
      <c r="C745" s="121"/>
      <c r="D745" s="121"/>
    </row>
    <row r="746" spans="3:4" ht="14.25" customHeight="1">
      <c r="C746" s="121"/>
      <c r="D746" s="121"/>
    </row>
    <row r="747" spans="3:4" ht="14.25" customHeight="1">
      <c r="C747" s="121"/>
      <c r="D747" s="121"/>
    </row>
    <row r="748" spans="3:4" ht="14.25" customHeight="1">
      <c r="C748" s="121"/>
      <c r="D748" s="121"/>
    </row>
    <row r="749" spans="3:4" ht="14.25" customHeight="1">
      <c r="C749" s="121"/>
      <c r="D749" s="121"/>
    </row>
    <row r="750" spans="3:4" ht="14.25" customHeight="1">
      <c r="C750" s="121"/>
      <c r="D750" s="121"/>
    </row>
    <row r="751" spans="3:4" ht="14.25" customHeight="1">
      <c r="C751" s="121"/>
      <c r="D751" s="121"/>
    </row>
    <row r="752" spans="3:4" ht="14.25" customHeight="1">
      <c r="C752" s="121"/>
      <c r="D752" s="121"/>
    </row>
    <row r="753" spans="3:4" ht="14.25" customHeight="1">
      <c r="C753" s="121"/>
      <c r="D753" s="121"/>
    </row>
    <row r="754" spans="3:4" ht="14.25" customHeight="1">
      <c r="C754" s="121"/>
      <c r="D754" s="121"/>
    </row>
    <row r="755" spans="3:4" ht="14.25" customHeight="1">
      <c r="C755" s="121"/>
      <c r="D755" s="121"/>
    </row>
    <row r="756" spans="3:4" ht="14.25" customHeight="1">
      <c r="C756" s="121"/>
      <c r="D756" s="121"/>
    </row>
    <row r="757" spans="3:4" ht="14.25" customHeight="1">
      <c r="C757" s="121"/>
      <c r="D757" s="121"/>
    </row>
    <row r="758" spans="3:4" ht="14.25" customHeight="1">
      <c r="C758" s="121"/>
      <c r="D758" s="121"/>
    </row>
    <row r="759" spans="3:4" ht="14.25" customHeight="1">
      <c r="C759" s="121"/>
      <c r="D759" s="121"/>
    </row>
    <row r="760" spans="3:4" ht="14.25" customHeight="1">
      <c r="C760" s="121"/>
      <c r="D760" s="121"/>
    </row>
    <row r="761" spans="3:4" ht="14.25" customHeight="1">
      <c r="C761" s="121"/>
      <c r="D761" s="121"/>
    </row>
    <row r="762" spans="3:4" ht="14.25" customHeight="1">
      <c r="C762" s="121"/>
      <c r="D762" s="121"/>
    </row>
    <row r="763" spans="3:4" ht="14.25" customHeight="1">
      <c r="C763" s="121"/>
      <c r="D763" s="121"/>
    </row>
    <row r="764" spans="3:4" ht="14.25" customHeight="1">
      <c r="C764" s="121"/>
      <c r="D764" s="121"/>
    </row>
    <row r="765" spans="3:4" ht="14.25" customHeight="1">
      <c r="C765" s="121"/>
      <c r="D765" s="121"/>
    </row>
    <row r="766" spans="3:4" ht="14.25" customHeight="1">
      <c r="C766" s="121"/>
      <c r="D766" s="121"/>
    </row>
    <row r="767" spans="3:4" ht="14.25" customHeight="1">
      <c r="C767" s="121"/>
      <c r="D767" s="121"/>
    </row>
    <row r="768" spans="3:4" ht="14.25" customHeight="1">
      <c r="C768" s="121"/>
      <c r="D768" s="121"/>
    </row>
    <row r="769" spans="3:4" ht="14.25" customHeight="1">
      <c r="C769" s="121"/>
      <c r="D769" s="121"/>
    </row>
    <row r="770" spans="3:4" ht="14.25" customHeight="1">
      <c r="C770" s="121"/>
      <c r="D770" s="121"/>
    </row>
    <row r="771" spans="3:4" ht="14.25" customHeight="1">
      <c r="C771" s="121"/>
      <c r="D771" s="121"/>
    </row>
    <row r="772" spans="3:4" ht="14.25" customHeight="1">
      <c r="C772" s="121"/>
      <c r="D772" s="121"/>
    </row>
    <row r="773" spans="3:4" ht="14.25" customHeight="1">
      <c r="C773" s="121"/>
      <c r="D773" s="121"/>
    </row>
    <row r="774" spans="3:4" ht="14.25" customHeight="1">
      <c r="C774" s="121"/>
      <c r="D774" s="121"/>
    </row>
    <row r="775" spans="3:4" ht="14.25" customHeight="1">
      <c r="C775" s="121"/>
      <c r="D775" s="121"/>
    </row>
    <row r="776" spans="3:4" ht="14.25" customHeight="1">
      <c r="C776" s="121"/>
      <c r="D776" s="121"/>
    </row>
    <row r="777" spans="3:4" ht="14.25" customHeight="1">
      <c r="C777" s="121"/>
      <c r="D777" s="121"/>
    </row>
    <row r="778" spans="3:4" ht="14.25" customHeight="1">
      <c r="C778" s="121"/>
      <c r="D778" s="121"/>
    </row>
    <row r="779" spans="3:4" ht="14.25" customHeight="1">
      <c r="C779" s="121"/>
      <c r="D779" s="121"/>
    </row>
    <row r="780" spans="3:4" ht="14.25" customHeight="1">
      <c r="C780" s="121"/>
      <c r="D780" s="121"/>
    </row>
    <row r="781" spans="3:4" ht="14.25" customHeight="1">
      <c r="C781" s="121"/>
      <c r="D781" s="121"/>
    </row>
    <row r="782" spans="3:4" ht="14.25" customHeight="1">
      <c r="C782" s="121"/>
      <c r="D782" s="121"/>
    </row>
    <row r="783" spans="3:4" ht="14.25" customHeight="1">
      <c r="C783" s="121"/>
      <c r="D783" s="121"/>
    </row>
    <row r="784" spans="3:4" ht="14.25" customHeight="1">
      <c r="C784" s="121"/>
      <c r="D784" s="121"/>
    </row>
    <row r="785" spans="3:4" ht="14.25" customHeight="1">
      <c r="C785" s="121"/>
      <c r="D785" s="121"/>
    </row>
    <row r="786" spans="3:4" ht="14.25" customHeight="1">
      <c r="C786" s="121"/>
      <c r="D786" s="121"/>
    </row>
    <row r="787" spans="3:4" ht="14.25" customHeight="1">
      <c r="C787" s="121"/>
      <c r="D787" s="121"/>
    </row>
    <row r="788" spans="3:4" ht="14.25" customHeight="1">
      <c r="C788" s="121"/>
      <c r="D788" s="121"/>
    </row>
    <row r="789" spans="3:4" ht="14.25" customHeight="1">
      <c r="C789" s="121"/>
      <c r="D789" s="121"/>
    </row>
    <row r="790" spans="3:4" ht="14.25" customHeight="1">
      <c r="C790" s="121"/>
      <c r="D790" s="121"/>
    </row>
    <row r="791" spans="3:4" ht="14.25" customHeight="1">
      <c r="C791" s="121"/>
      <c r="D791" s="121"/>
    </row>
    <row r="792" spans="3:4" ht="14.25" customHeight="1">
      <c r="C792" s="121"/>
      <c r="D792" s="121"/>
    </row>
    <row r="793" spans="3:4" ht="14.25" customHeight="1">
      <c r="C793" s="121"/>
      <c r="D793" s="121"/>
    </row>
    <row r="794" spans="3:4" ht="14.25" customHeight="1">
      <c r="C794" s="121"/>
      <c r="D794" s="121"/>
    </row>
    <row r="795" spans="3:4" ht="14.25" customHeight="1">
      <c r="C795" s="121"/>
      <c r="D795" s="121"/>
    </row>
    <row r="796" spans="3:4" ht="14.25" customHeight="1">
      <c r="C796" s="121"/>
      <c r="D796" s="121"/>
    </row>
    <row r="797" spans="3:4" ht="14.25" customHeight="1">
      <c r="C797" s="121"/>
      <c r="D797" s="121"/>
    </row>
    <row r="798" spans="3:4" ht="14.25" customHeight="1">
      <c r="C798" s="121"/>
      <c r="D798" s="121"/>
    </row>
    <row r="799" spans="3:4" ht="14.25" customHeight="1">
      <c r="C799" s="121"/>
      <c r="D799" s="121"/>
    </row>
    <row r="800" spans="3:4" ht="14.25" customHeight="1">
      <c r="C800" s="121"/>
      <c r="D800" s="121"/>
    </row>
    <row r="801" spans="3:4" ht="14.25" customHeight="1">
      <c r="C801" s="121"/>
      <c r="D801" s="121"/>
    </row>
    <row r="802" spans="3:4" ht="14.25" customHeight="1">
      <c r="C802" s="121"/>
      <c r="D802" s="121"/>
    </row>
    <row r="803" spans="3:4" ht="14.25" customHeight="1">
      <c r="C803" s="121"/>
      <c r="D803" s="121"/>
    </row>
    <row r="804" spans="3:4" ht="14.25" customHeight="1">
      <c r="C804" s="121"/>
      <c r="D804" s="121"/>
    </row>
    <row r="805" spans="3:4" ht="14.25" customHeight="1">
      <c r="C805" s="121"/>
      <c r="D805" s="121"/>
    </row>
    <row r="806" spans="3:4" ht="14.25" customHeight="1">
      <c r="C806" s="121"/>
      <c r="D806" s="121"/>
    </row>
    <row r="807" spans="3:4" ht="14.25" customHeight="1">
      <c r="C807" s="121"/>
      <c r="D807" s="121"/>
    </row>
    <row r="808" spans="3:4" ht="14.25" customHeight="1">
      <c r="C808" s="121"/>
      <c r="D808" s="121"/>
    </row>
    <row r="809" spans="3:4" ht="14.25" customHeight="1">
      <c r="C809" s="121"/>
      <c r="D809" s="121"/>
    </row>
    <row r="810" spans="3:4" ht="14.25" customHeight="1">
      <c r="C810" s="121"/>
      <c r="D810" s="121"/>
    </row>
    <row r="811" spans="3:4" ht="14.25" customHeight="1">
      <c r="C811" s="121"/>
      <c r="D811" s="121"/>
    </row>
    <row r="812" spans="3:4" ht="14.25" customHeight="1">
      <c r="C812" s="121"/>
      <c r="D812" s="121"/>
    </row>
    <row r="813" spans="3:4" ht="14.25" customHeight="1">
      <c r="C813" s="121"/>
      <c r="D813" s="121"/>
    </row>
    <row r="814" spans="3:4" ht="14.25" customHeight="1">
      <c r="C814" s="121"/>
      <c r="D814" s="121"/>
    </row>
    <row r="815" spans="3:4" ht="14.25" customHeight="1">
      <c r="C815" s="121"/>
      <c r="D815" s="121"/>
    </row>
    <row r="816" spans="3:4" ht="14.25" customHeight="1">
      <c r="C816" s="121"/>
      <c r="D816" s="121"/>
    </row>
    <row r="817" spans="3:4" ht="14.25" customHeight="1">
      <c r="C817" s="121"/>
      <c r="D817" s="121"/>
    </row>
    <row r="818" spans="3:4" ht="14.25" customHeight="1">
      <c r="C818" s="121"/>
      <c r="D818" s="121"/>
    </row>
    <row r="819" spans="3:4" ht="14.25" customHeight="1">
      <c r="C819" s="121"/>
      <c r="D819" s="121"/>
    </row>
    <row r="820" spans="3:4" ht="14.25" customHeight="1">
      <c r="C820" s="121"/>
      <c r="D820" s="121"/>
    </row>
    <row r="821" spans="3:4" ht="14.25" customHeight="1">
      <c r="C821" s="121"/>
      <c r="D821" s="121"/>
    </row>
    <row r="822" spans="3:4" ht="14.25" customHeight="1">
      <c r="C822" s="121"/>
      <c r="D822" s="121"/>
    </row>
    <row r="823" spans="3:4" ht="14.25" customHeight="1">
      <c r="C823" s="121"/>
      <c r="D823" s="121"/>
    </row>
    <row r="824" spans="3:4" ht="14.25" customHeight="1">
      <c r="C824" s="121"/>
      <c r="D824" s="121"/>
    </row>
    <row r="825" spans="3:4" ht="14.25" customHeight="1">
      <c r="C825" s="121"/>
      <c r="D825" s="121"/>
    </row>
    <row r="826" spans="3:4" ht="14.25" customHeight="1">
      <c r="C826" s="121"/>
      <c r="D826" s="121"/>
    </row>
    <row r="827" spans="3:4" ht="14.25" customHeight="1">
      <c r="C827" s="121"/>
      <c r="D827" s="121"/>
    </row>
    <row r="828" spans="3:4" ht="14.25" customHeight="1">
      <c r="C828" s="121"/>
      <c r="D828" s="121"/>
    </row>
    <row r="829" spans="3:4" ht="14.25" customHeight="1">
      <c r="C829" s="121"/>
      <c r="D829" s="121"/>
    </row>
    <row r="830" spans="3:4" ht="14.25" customHeight="1">
      <c r="C830" s="121"/>
      <c r="D830" s="121"/>
    </row>
    <row r="831" spans="3:4" ht="14.25" customHeight="1">
      <c r="C831" s="121"/>
      <c r="D831" s="121"/>
    </row>
    <row r="832" spans="3:4" ht="14.25" customHeight="1">
      <c r="C832" s="121"/>
      <c r="D832" s="121"/>
    </row>
    <row r="833" spans="3:4" ht="14.25" customHeight="1">
      <c r="C833" s="121"/>
      <c r="D833" s="121"/>
    </row>
    <row r="834" spans="3:4" ht="14.25" customHeight="1">
      <c r="C834" s="121"/>
      <c r="D834" s="121"/>
    </row>
    <row r="835" spans="3:4" ht="14.25" customHeight="1">
      <c r="C835" s="121"/>
      <c r="D835" s="121"/>
    </row>
    <row r="836" spans="3:4" ht="14.25" customHeight="1">
      <c r="C836" s="121"/>
      <c r="D836" s="121"/>
    </row>
    <row r="837" spans="3:4" ht="14.25" customHeight="1">
      <c r="C837" s="121"/>
      <c r="D837" s="121"/>
    </row>
    <row r="838" spans="3:4" ht="14.25" customHeight="1">
      <c r="C838" s="121"/>
      <c r="D838" s="121"/>
    </row>
    <row r="839" spans="3:4" ht="14.25" customHeight="1">
      <c r="C839" s="121"/>
      <c r="D839" s="121"/>
    </row>
    <row r="840" spans="3:4" ht="14.25" customHeight="1">
      <c r="C840" s="121"/>
      <c r="D840" s="121"/>
    </row>
    <row r="841" spans="3:4" ht="14.25" customHeight="1">
      <c r="C841" s="121"/>
      <c r="D841" s="121"/>
    </row>
    <row r="842" spans="3:4" ht="14.25" customHeight="1">
      <c r="C842" s="121"/>
      <c r="D842" s="121"/>
    </row>
    <row r="843" spans="3:4" ht="14.25" customHeight="1">
      <c r="C843" s="121"/>
      <c r="D843" s="121"/>
    </row>
    <row r="844" spans="3:4" ht="14.25" customHeight="1">
      <c r="C844" s="121"/>
      <c r="D844" s="121"/>
    </row>
    <row r="845" spans="3:4" ht="14.25" customHeight="1">
      <c r="C845" s="121"/>
      <c r="D845" s="121"/>
    </row>
    <row r="846" spans="3:4" ht="14.25" customHeight="1">
      <c r="C846" s="121"/>
      <c r="D846" s="121"/>
    </row>
    <row r="847" spans="3:4" ht="14.25" customHeight="1">
      <c r="C847" s="121"/>
      <c r="D847" s="121"/>
    </row>
    <row r="848" spans="3:4" ht="14.25" customHeight="1">
      <c r="C848" s="121"/>
      <c r="D848" s="121"/>
    </row>
    <row r="849" spans="3:4" ht="14.25" customHeight="1">
      <c r="C849" s="121"/>
      <c r="D849" s="121"/>
    </row>
    <row r="850" spans="3:4" ht="14.25" customHeight="1">
      <c r="C850" s="121"/>
      <c r="D850" s="121"/>
    </row>
    <row r="851" spans="3:4" ht="14.25" customHeight="1">
      <c r="C851" s="121"/>
      <c r="D851" s="121"/>
    </row>
    <row r="852" spans="3:4" ht="14.25" customHeight="1">
      <c r="C852" s="121"/>
      <c r="D852" s="121"/>
    </row>
    <row r="853" spans="3:4" ht="14.25" customHeight="1">
      <c r="C853" s="121"/>
      <c r="D853" s="121"/>
    </row>
    <row r="854" spans="3:4" ht="14.25" customHeight="1">
      <c r="C854" s="121"/>
      <c r="D854" s="121"/>
    </row>
    <row r="855" spans="3:4" ht="14.25" customHeight="1">
      <c r="C855" s="121"/>
      <c r="D855" s="121"/>
    </row>
    <row r="856" spans="3:4" ht="14.25" customHeight="1">
      <c r="C856" s="121"/>
      <c r="D856" s="121"/>
    </row>
    <row r="857" spans="3:4" ht="14.25" customHeight="1">
      <c r="C857" s="121"/>
      <c r="D857" s="121"/>
    </row>
    <row r="858" spans="3:4" ht="14.25" customHeight="1">
      <c r="C858" s="121"/>
      <c r="D858" s="121"/>
    </row>
    <row r="859" spans="3:4" ht="14.25" customHeight="1">
      <c r="C859" s="121"/>
      <c r="D859" s="121"/>
    </row>
    <row r="860" spans="3:4" ht="14.25" customHeight="1">
      <c r="C860" s="121"/>
      <c r="D860" s="121"/>
    </row>
    <row r="861" spans="3:4" ht="14.25" customHeight="1">
      <c r="C861" s="121"/>
      <c r="D861" s="121"/>
    </row>
    <row r="862" spans="3:4" ht="14.25" customHeight="1">
      <c r="C862" s="121"/>
      <c r="D862" s="121"/>
    </row>
    <row r="863" spans="3:4" ht="14.25" customHeight="1">
      <c r="C863" s="121"/>
      <c r="D863" s="121"/>
    </row>
    <row r="864" spans="3:4" ht="14.25" customHeight="1">
      <c r="C864" s="121"/>
      <c r="D864" s="121"/>
    </row>
    <row r="865" spans="3:4" ht="14.25" customHeight="1">
      <c r="C865" s="121"/>
      <c r="D865" s="121"/>
    </row>
    <row r="866" spans="3:4" ht="14.25" customHeight="1">
      <c r="C866" s="121"/>
      <c r="D866" s="121"/>
    </row>
    <row r="867" spans="3:4" ht="14.25" customHeight="1">
      <c r="C867" s="121"/>
      <c r="D867" s="121"/>
    </row>
    <row r="868" spans="3:4" ht="14.25" customHeight="1">
      <c r="C868" s="121"/>
      <c r="D868" s="121"/>
    </row>
    <row r="869" spans="3:4" ht="14.25" customHeight="1">
      <c r="C869" s="121"/>
      <c r="D869" s="121"/>
    </row>
    <row r="870" spans="3:4" ht="14.25" customHeight="1">
      <c r="C870" s="121"/>
      <c r="D870" s="121"/>
    </row>
    <row r="871" spans="3:4" ht="14.25" customHeight="1">
      <c r="C871" s="121"/>
      <c r="D871" s="121"/>
    </row>
    <row r="872" spans="3:4" ht="14.25" customHeight="1">
      <c r="C872" s="121"/>
      <c r="D872" s="121"/>
    </row>
    <row r="873" spans="3:4" ht="14.25" customHeight="1">
      <c r="C873" s="121"/>
      <c r="D873" s="121"/>
    </row>
    <row r="874" spans="3:4" ht="14.25" customHeight="1">
      <c r="C874" s="121"/>
      <c r="D874" s="121"/>
    </row>
    <row r="875" spans="3:4" ht="14.25" customHeight="1">
      <c r="C875" s="121"/>
      <c r="D875" s="121"/>
    </row>
    <row r="876" spans="3:4" ht="14.25" customHeight="1">
      <c r="C876" s="121"/>
      <c r="D876" s="121"/>
    </row>
    <row r="877" spans="3:4" ht="14.25" customHeight="1">
      <c r="C877" s="121"/>
      <c r="D877" s="121"/>
    </row>
    <row r="878" spans="3:4" ht="14.25" customHeight="1">
      <c r="C878" s="121"/>
      <c r="D878" s="121"/>
    </row>
    <row r="879" spans="3:4" ht="14.25" customHeight="1">
      <c r="C879" s="121"/>
      <c r="D879" s="121"/>
    </row>
    <row r="880" spans="3:4" ht="14.25" customHeight="1">
      <c r="C880" s="121"/>
      <c r="D880" s="121"/>
    </row>
    <row r="881" spans="3:4" ht="14.25" customHeight="1">
      <c r="C881" s="121"/>
      <c r="D881" s="121"/>
    </row>
    <row r="882" spans="3:4" ht="14.25" customHeight="1">
      <c r="C882" s="121"/>
      <c r="D882" s="121"/>
    </row>
    <row r="883" spans="3:4" ht="14.25" customHeight="1">
      <c r="C883" s="121"/>
      <c r="D883" s="121"/>
    </row>
    <row r="884" spans="3:4" ht="14.25" customHeight="1">
      <c r="C884" s="121"/>
      <c r="D884" s="121"/>
    </row>
    <row r="885" spans="3:4" ht="14.25" customHeight="1">
      <c r="C885" s="121"/>
      <c r="D885" s="121"/>
    </row>
    <row r="886" spans="3:4" ht="14.25" customHeight="1">
      <c r="C886" s="121"/>
      <c r="D886" s="121"/>
    </row>
    <row r="887" spans="3:4" ht="14.25" customHeight="1">
      <c r="C887" s="121"/>
      <c r="D887" s="121"/>
    </row>
    <row r="888" spans="3:4" ht="14.25" customHeight="1">
      <c r="C888" s="121"/>
      <c r="D888" s="121"/>
    </row>
    <row r="889" spans="3:4" ht="14.25" customHeight="1">
      <c r="C889" s="121"/>
      <c r="D889" s="121"/>
    </row>
    <row r="890" spans="3:4" ht="14.25" customHeight="1">
      <c r="C890" s="121"/>
      <c r="D890" s="121"/>
    </row>
    <row r="891" spans="3:4" ht="14.25" customHeight="1">
      <c r="C891" s="121"/>
      <c r="D891" s="121"/>
    </row>
    <row r="892" spans="3:4" ht="14.25" customHeight="1">
      <c r="C892" s="121"/>
      <c r="D892" s="121"/>
    </row>
    <row r="893" spans="3:4" ht="14.25" customHeight="1">
      <c r="C893" s="121"/>
      <c r="D893" s="121"/>
    </row>
    <row r="894" spans="3:4" ht="14.25" customHeight="1">
      <c r="C894" s="121"/>
      <c r="D894" s="121"/>
    </row>
    <row r="895" spans="3:4" ht="14.25" customHeight="1">
      <c r="C895" s="121"/>
      <c r="D895" s="121"/>
    </row>
    <row r="896" spans="3:4" ht="14.25" customHeight="1">
      <c r="C896" s="121"/>
      <c r="D896" s="121"/>
    </row>
    <row r="897" spans="3:4" ht="14.25" customHeight="1">
      <c r="C897" s="121"/>
      <c r="D897" s="121"/>
    </row>
    <row r="898" spans="3:4" ht="14.25" customHeight="1">
      <c r="C898" s="121"/>
      <c r="D898" s="121"/>
    </row>
    <row r="899" spans="3:4" ht="14.25" customHeight="1">
      <c r="C899" s="121"/>
      <c r="D899" s="121"/>
    </row>
    <row r="900" spans="3:4" ht="14.25" customHeight="1">
      <c r="C900" s="121"/>
      <c r="D900" s="121"/>
    </row>
    <row r="901" spans="3:4" ht="14.25" customHeight="1">
      <c r="C901" s="121"/>
      <c r="D901" s="121"/>
    </row>
    <row r="902" spans="3:4" ht="14.25" customHeight="1">
      <c r="C902" s="121"/>
      <c r="D902" s="121"/>
    </row>
    <row r="903" spans="3:4" ht="14.25" customHeight="1">
      <c r="C903" s="121"/>
      <c r="D903" s="121"/>
    </row>
    <row r="904" spans="3:4" ht="14.25" customHeight="1">
      <c r="C904" s="121"/>
      <c r="D904" s="121"/>
    </row>
    <row r="905" spans="3:4" ht="14.25" customHeight="1">
      <c r="C905" s="121"/>
      <c r="D905" s="121"/>
    </row>
    <row r="906" spans="3:4" ht="14.25" customHeight="1">
      <c r="C906" s="121"/>
      <c r="D906" s="121"/>
    </row>
    <row r="907" spans="3:4" ht="14.25" customHeight="1">
      <c r="C907" s="121"/>
      <c r="D907" s="121"/>
    </row>
    <row r="908" spans="3:4" ht="14.25" customHeight="1">
      <c r="C908" s="121"/>
      <c r="D908" s="121"/>
    </row>
    <row r="909" spans="3:4" ht="14.25" customHeight="1">
      <c r="C909" s="121"/>
      <c r="D909" s="121"/>
    </row>
    <row r="910" spans="3:4" ht="14.25" customHeight="1">
      <c r="C910" s="121"/>
      <c r="D910" s="121"/>
    </row>
    <row r="911" spans="3:4" ht="14.25" customHeight="1">
      <c r="C911" s="121"/>
      <c r="D911" s="121"/>
    </row>
    <row r="912" spans="3:4" ht="14.25" customHeight="1">
      <c r="C912" s="121"/>
      <c r="D912" s="121"/>
    </row>
    <row r="913" spans="3:4" ht="14.25" customHeight="1">
      <c r="C913" s="121"/>
      <c r="D913" s="121"/>
    </row>
    <row r="914" spans="3:4" ht="14.25" customHeight="1">
      <c r="C914" s="121"/>
      <c r="D914" s="121"/>
    </row>
    <row r="915" spans="3:4" ht="14.25" customHeight="1">
      <c r="C915" s="121"/>
      <c r="D915" s="121"/>
    </row>
    <row r="916" spans="3:4" ht="14.25" customHeight="1">
      <c r="C916" s="121"/>
      <c r="D916" s="121"/>
    </row>
    <row r="917" spans="3:4" ht="14.25" customHeight="1">
      <c r="C917" s="121"/>
      <c r="D917" s="121"/>
    </row>
    <row r="918" spans="3:4" ht="14.25" customHeight="1">
      <c r="C918" s="121"/>
      <c r="D918" s="121"/>
    </row>
    <row r="919" spans="3:4" ht="14.25" customHeight="1">
      <c r="C919" s="121"/>
      <c r="D919" s="121"/>
    </row>
    <row r="920" spans="3:4" ht="14.25" customHeight="1">
      <c r="C920" s="121"/>
      <c r="D920" s="121"/>
    </row>
    <row r="921" spans="3:4" ht="14.25" customHeight="1">
      <c r="C921" s="121"/>
      <c r="D921" s="121"/>
    </row>
    <row r="922" spans="3:4" ht="14.25" customHeight="1">
      <c r="C922" s="121"/>
      <c r="D922" s="121"/>
    </row>
    <row r="923" spans="3:4" ht="14.25" customHeight="1">
      <c r="C923" s="121"/>
      <c r="D923" s="121"/>
    </row>
    <row r="924" spans="3:4" ht="14.25" customHeight="1">
      <c r="C924" s="121"/>
      <c r="D924" s="121"/>
    </row>
    <row r="925" spans="3:4" ht="14.25" customHeight="1">
      <c r="C925" s="121"/>
      <c r="D925" s="121"/>
    </row>
    <row r="926" spans="3:4" ht="14.25" customHeight="1">
      <c r="C926" s="121"/>
      <c r="D926" s="121"/>
    </row>
    <row r="927" spans="3:4" ht="14.25" customHeight="1">
      <c r="C927" s="121"/>
      <c r="D927" s="121"/>
    </row>
    <row r="928" spans="3:4" ht="14.25" customHeight="1">
      <c r="C928" s="121"/>
      <c r="D928" s="121"/>
    </row>
    <row r="929" spans="3:4" ht="14.25" customHeight="1">
      <c r="C929" s="121"/>
      <c r="D929" s="121"/>
    </row>
    <row r="930" spans="3:4" ht="14.25" customHeight="1">
      <c r="C930" s="121"/>
      <c r="D930" s="121"/>
    </row>
    <row r="931" spans="3:4" ht="14.25" customHeight="1">
      <c r="C931" s="121"/>
      <c r="D931" s="121"/>
    </row>
    <row r="932" spans="3:4" ht="14.25" customHeight="1">
      <c r="C932" s="121"/>
      <c r="D932" s="121"/>
    </row>
    <row r="933" spans="3:4" ht="14.25" customHeight="1">
      <c r="C933" s="121"/>
      <c r="D933" s="121"/>
    </row>
    <row r="934" spans="3:4" ht="14.25" customHeight="1">
      <c r="C934" s="121"/>
      <c r="D934" s="121"/>
    </row>
    <row r="935" spans="3:4" ht="14.25" customHeight="1">
      <c r="C935" s="121"/>
      <c r="D935" s="121"/>
    </row>
    <row r="936" spans="3:4" ht="14.25" customHeight="1">
      <c r="C936" s="121"/>
      <c r="D936" s="121"/>
    </row>
    <row r="937" spans="3:4" ht="14.25" customHeight="1">
      <c r="C937" s="121"/>
      <c r="D937" s="121"/>
    </row>
    <row r="938" spans="3:4" ht="14.25" customHeight="1">
      <c r="C938" s="121"/>
      <c r="D938" s="121"/>
    </row>
    <row r="939" spans="3:4" ht="14.25" customHeight="1">
      <c r="C939" s="121"/>
      <c r="D939" s="121"/>
    </row>
    <row r="940" spans="3:4" ht="14.25" customHeight="1">
      <c r="C940" s="121"/>
      <c r="D940" s="121"/>
    </row>
    <row r="941" spans="3:4" ht="14.25" customHeight="1">
      <c r="C941" s="121"/>
      <c r="D941" s="121"/>
    </row>
    <row r="942" spans="3:4" ht="14.25" customHeight="1">
      <c r="C942" s="121"/>
      <c r="D942" s="121"/>
    </row>
    <row r="943" spans="3:4" ht="14.25" customHeight="1">
      <c r="C943" s="121"/>
      <c r="D943" s="121"/>
    </row>
    <row r="944" spans="3:4" ht="14.25" customHeight="1">
      <c r="C944" s="121"/>
      <c r="D944" s="121"/>
    </row>
    <row r="945" spans="3:4" ht="14.25" customHeight="1">
      <c r="C945" s="121"/>
      <c r="D945" s="121"/>
    </row>
    <row r="946" spans="3:4" ht="14.25" customHeight="1">
      <c r="C946" s="121"/>
      <c r="D946" s="121"/>
    </row>
    <row r="947" spans="3:4" ht="14.25" customHeight="1">
      <c r="C947" s="121"/>
      <c r="D947" s="121"/>
    </row>
    <row r="948" spans="3:4" ht="14.25" customHeight="1">
      <c r="C948" s="121"/>
      <c r="D948" s="121"/>
    </row>
    <row r="949" spans="3:4" ht="14.25" customHeight="1">
      <c r="C949" s="121"/>
      <c r="D949" s="121"/>
    </row>
    <row r="950" spans="3:4" ht="14.25" customHeight="1">
      <c r="C950" s="121"/>
      <c r="D950" s="121"/>
    </row>
    <row r="951" spans="3:4" ht="14.25" customHeight="1">
      <c r="C951" s="121"/>
      <c r="D951" s="121"/>
    </row>
    <row r="952" spans="3:4" ht="14.25" customHeight="1">
      <c r="C952" s="121"/>
      <c r="D952" s="121"/>
    </row>
    <row r="953" spans="3:4" ht="14.25" customHeight="1">
      <c r="C953" s="121"/>
      <c r="D953" s="121"/>
    </row>
    <row r="954" spans="3:4" ht="14.25" customHeight="1">
      <c r="C954" s="121"/>
      <c r="D954" s="121"/>
    </row>
    <row r="955" spans="3:4" ht="14.25" customHeight="1">
      <c r="C955" s="121"/>
      <c r="D955" s="121"/>
    </row>
    <row r="956" spans="3:4" ht="14.25" customHeight="1">
      <c r="C956" s="121"/>
      <c r="D956" s="121"/>
    </row>
    <row r="957" spans="3:4" ht="14.25" customHeight="1">
      <c r="C957" s="121"/>
      <c r="D957" s="121"/>
    </row>
    <row r="958" spans="3:4" ht="14.25" customHeight="1">
      <c r="C958" s="121"/>
      <c r="D958" s="121"/>
    </row>
    <row r="959" spans="3:4" ht="14.25" customHeight="1">
      <c r="C959" s="121"/>
      <c r="D959" s="121"/>
    </row>
    <row r="960" spans="3:4" ht="14.25" customHeight="1">
      <c r="C960" s="121"/>
      <c r="D960" s="121"/>
    </row>
    <row r="961" spans="3:4" ht="14.25" customHeight="1">
      <c r="C961" s="121"/>
      <c r="D961" s="121"/>
    </row>
    <row r="962" spans="3:4" ht="14.25" customHeight="1">
      <c r="C962" s="121"/>
      <c r="D962" s="121"/>
    </row>
    <row r="963" spans="3:4" ht="14.25" customHeight="1">
      <c r="C963" s="121"/>
      <c r="D963" s="121"/>
    </row>
    <row r="964" spans="3:4" ht="14.25" customHeight="1">
      <c r="C964" s="121"/>
      <c r="D964" s="121"/>
    </row>
    <row r="965" spans="3:4" ht="14.25" customHeight="1">
      <c r="C965" s="121"/>
      <c r="D965" s="121"/>
    </row>
    <row r="966" spans="3:4" ht="14.25" customHeight="1">
      <c r="C966" s="121"/>
      <c r="D966" s="121"/>
    </row>
    <row r="967" spans="3:4" ht="14.25" customHeight="1">
      <c r="C967" s="121"/>
      <c r="D967" s="121"/>
    </row>
    <row r="968" spans="3:4" ht="14.25" customHeight="1">
      <c r="C968" s="121"/>
      <c r="D968" s="121"/>
    </row>
    <row r="969" spans="3:4" ht="14.25" customHeight="1">
      <c r="C969" s="121"/>
      <c r="D969" s="121"/>
    </row>
    <row r="970" spans="3:4" ht="14.25" customHeight="1">
      <c r="C970" s="121"/>
      <c r="D970" s="121"/>
    </row>
    <row r="971" spans="3:4" ht="14.25" customHeight="1">
      <c r="C971" s="121"/>
      <c r="D971" s="121"/>
    </row>
    <row r="972" spans="3:4" ht="14.25" customHeight="1">
      <c r="C972" s="121"/>
      <c r="D972" s="121"/>
    </row>
  </sheetData>
  <mergeCells count="6">
    <mergeCell ref="B2:D2"/>
    <mergeCell ref="B4:D4"/>
    <mergeCell ref="B40:D40"/>
    <mergeCell ref="B41:D41"/>
    <mergeCell ref="B42:D42"/>
    <mergeCell ref="B6:D6"/>
  </mergeCells>
  <printOptions horizontalCentered="1"/>
  <pageMargins left="0.59055118110236227" right="0.59055118110236227" top="1.1811023622047245" bottom="0.59055118110236227" header="0.19685039370078741" footer="0.19685039370078741"/>
  <pageSetup paperSize="9" scale="88" orientation="portrait" r:id="rId1"/>
  <headerFooter>
    <oddFooter>&amp;C&amp;"Arial,Normal"&amp;12Página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6BBE-D704-4ED2-82B4-E4A9050C0445}">
  <sheetPr>
    <tabColor theme="6" tint="0.79998168889431442"/>
    <pageSetUpPr fitToPage="1"/>
  </sheetPr>
  <dimension ref="A2:H85"/>
  <sheetViews>
    <sheetView view="pageBreakPreview" topLeftCell="A4" zoomScaleNormal="100" zoomScaleSheetLayoutView="100" workbookViewId="0">
      <selection activeCell="F7" sqref="F7"/>
    </sheetView>
  </sheetViews>
  <sheetFormatPr defaultColWidth="9.33203125" defaultRowHeight="13.8"/>
  <cols>
    <col min="1" max="1" width="1.6640625" style="1" customWidth="1"/>
    <col min="2" max="2" width="10.33203125" style="1" customWidth="1"/>
    <col min="3" max="3" width="60" style="1" customWidth="1"/>
    <col min="4" max="5" width="18" style="1" hidden="1" customWidth="1"/>
    <col min="6" max="7" width="19.6640625" style="1" customWidth="1"/>
    <col min="8" max="8" width="1.6640625" style="1" customWidth="1"/>
    <col min="9" max="16384" width="9.33203125" style="1"/>
  </cols>
  <sheetData>
    <row r="2" spans="2:7" ht="21">
      <c r="B2" s="319" t="s">
        <v>134</v>
      </c>
      <c r="C2" s="320"/>
      <c r="D2" s="320"/>
      <c r="E2" s="320"/>
      <c r="F2" s="320"/>
      <c r="G2" s="321"/>
    </row>
    <row r="3" spans="2:7" ht="15.6">
      <c r="B3" s="322" t="s">
        <v>135</v>
      </c>
      <c r="C3" s="323"/>
      <c r="D3" s="323"/>
      <c r="E3" s="323"/>
      <c r="F3" s="323"/>
      <c r="G3" s="324"/>
    </row>
    <row r="4" spans="2:7">
      <c r="B4" s="325" t="s">
        <v>1062</v>
      </c>
      <c r="C4" s="326"/>
      <c r="D4" s="326"/>
      <c r="E4" s="326"/>
      <c r="F4" s="326"/>
      <c r="G4" s="327"/>
    </row>
    <row r="5" spans="2:7">
      <c r="B5" s="2"/>
      <c r="C5" s="2"/>
      <c r="D5" s="2"/>
      <c r="E5" s="2"/>
    </row>
    <row r="6" spans="2:7">
      <c r="B6" s="3" t="s">
        <v>918</v>
      </c>
      <c r="C6" s="4"/>
      <c r="D6" s="4"/>
      <c r="E6" s="4"/>
      <c r="F6" s="4"/>
      <c r="G6" s="4"/>
    </row>
    <row r="7" spans="2:7">
      <c r="B7" s="5" t="s">
        <v>919</v>
      </c>
      <c r="C7" s="6"/>
      <c r="D7" s="6"/>
      <c r="E7" s="6"/>
      <c r="F7" s="6"/>
      <c r="G7" s="6"/>
    </row>
    <row r="8" spans="2:7">
      <c r="B8" s="5" t="s">
        <v>1058</v>
      </c>
      <c r="C8" s="6"/>
      <c r="D8" s="6"/>
      <c r="E8" s="6"/>
      <c r="F8" s="6"/>
      <c r="G8" s="6"/>
    </row>
    <row r="9" spans="2:7">
      <c r="B9" s="5" t="s">
        <v>1061</v>
      </c>
      <c r="C9" s="6"/>
      <c r="D9" s="6"/>
      <c r="E9" s="6"/>
      <c r="F9" s="6"/>
      <c r="G9" s="6"/>
    </row>
    <row r="10" spans="2:7">
      <c r="F10" s="7"/>
      <c r="G10" s="7"/>
    </row>
    <row r="11" spans="2:7" s="5" customFormat="1">
      <c r="B11" s="315" t="s">
        <v>3</v>
      </c>
      <c r="C11" s="315" t="s">
        <v>4</v>
      </c>
      <c r="D11" s="328" t="s">
        <v>73</v>
      </c>
      <c r="E11" s="329"/>
      <c r="F11" s="317" t="s">
        <v>0</v>
      </c>
      <c r="G11" s="318"/>
    </row>
    <row r="12" spans="2:7" s="5" customFormat="1">
      <c r="B12" s="316"/>
      <c r="C12" s="316"/>
      <c r="D12" s="8" t="s">
        <v>136</v>
      </c>
      <c r="E12" s="8" t="s">
        <v>137</v>
      </c>
      <c r="F12" s="9" t="s">
        <v>136</v>
      </c>
      <c r="G12" s="9" t="s">
        <v>137</v>
      </c>
    </row>
    <row r="13" spans="2:7" s="5" customFormat="1">
      <c r="B13" s="10"/>
      <c r="C13" s="11"/>
      <c r="D13" s="10"/>
      <c r="E13" s="11"/>
      <c r="F13" s="11"/>
      <c r="G13" s="11"/>
    </row>
    <row r="14" spans="2:7" s="5" customFormat="1" ht="15.6">
      <c r="B14" s="330" t="s">
        <v>138</v>
      </c>
      <c r="C14" s="331"/>
      <c r="D14" s="331"/>
      <c r="E14" s="332"/>
      <c r="F14" s="12"/>
      <c r="G14" s="13"/>
    </row>
    <row r="15" spans="2:7">
      <c r="B15" s="14" t="s">
        <v>81</v>
      </c>
      <c r="C15" s="15" t="s">
        <v>139</v>
      </c>
      <c r="D15" s="16">
        <v>0</v>
      </c>
      <c r="E15" s="16">
        <v>0</v>
      </c>
      <c r="F15" s="16"/>
      <c r="G15" s="16"/>
    </row>
    <row r="16" spans="2:7">
      <c r="B16" s="14" t="s">
        <v>82</v>
      </c>
      <c r="C16" s="15" t="s">
        <v>140</v>
      </c>
      <c r="D16" s="16">
        <v>1.5</v>
      </c>
      <c r="E16" s="16">
        <v>1.5</v>
      </c>
      <c r="F16" s="16"/>
      <c r="G16" s="16"/>
    </row>
    <row r="17" spans="2:7">
      <c r="B17" s="14" t="s">
        <v>129</v>
      </c>
      <c r="C17" s="15" t="s">
        <v>141</v>
      </c>
      <c r="D17" s="16">
        <v>1</v>
      </c>
      <c r="E17" s="16">
        <v>1</v>
      </c>
      <c r="F17" s="16"/>
      <c r="G17" s="16"/>
    </row>
    <row r="18" spans="2:7">
      <c r="B18" s="14" t="s">
        <v>130</v>
      </c>
      <c r="C18" s="15" t="s">
        <v>142</v>
      </c>
      <c r="D18" s="16">
        <v>0.2</v>
      </c>
      <c r="E18" s="16">
        <v>0.2</v>
      </c>
      <c r="F18" s="16"/>
      <c r="G18" s="16"/>
    </row>
    <row r="19" spans="2:7">
      <c r="B19" s="14" t="s">
        <v>131</v>
      </c>
      <c r="C19" s="15" t="s">
        <v>143</v>
      </c>
      <c r="D19" s="16">
        <v>0.6</v>
      </c>
      <c r="E19" s="16">
        <v>0.6</v>
      </c>
      <c r="F19" s="16"/>
      <c r="G19" s="16"/>
    </row>
    <row r="20" spans="2:7">
      <c r="B20" s="14" t="s">
        <v>144</v>
      </c>
      <c r="C20" s="15" t="s">
        <v>145</v>
      </c>
      <c r="D20" s="16">
        <v>2.5</v>
      </c>
      <c r="E20" s="16">
        <v>2.5</v>
      </c>
      <c r="F20" s="16"/>
      <c r="G20" s="16"/>
    </row>
    <row r="21" spans="2:7">
      <c r="B21" s="14" t="s">
        <v>146</v>
      </c>
      <c r="C21" s="15" t="s">
        <v>147</v>
      </c>
      <c r="D21" s="16">
        <v>3</v>
      </c>
      <c r="E21" s="16">
        <v>3</v>
      </c>
      <c r="F21" s="16"/>
      <c r="G21" s="16"/>
    </row>
    <row r="22" spans="2:7">
      <c r="B22" s="14" t="s">
        <v>148</v>
      </c>
      <c r="C22" s="15" t="s">
        <v>149</v>
      </c>
      <c r="D22" s="16">
        <v>8</v>
      </c>
      <c r="E22" s="16">
        <v>8</v>
      </c>
      <c r="F22" s="16"/>
      <c r="G22" s="16"/>
    </row>
    <row r="23" spans="2:7">
      <c r="B23" s="14" t="s">
        <v>150</v>
      </c>
      <c r="C23" s="15" t="s">
        <v>151</v>
      </c>
      <c r="D23" s="16">
        <v>0</v>
      </c>
      <c r="E23" s="16">
        <v>0</v>
      </c>
      <c r="F23" s="16"/>
      <c r="G23" s="16"/>
    </row>
    <row r="24" spans="2:7" s="5" customFormat="1">
      <c r="B24" s="17" t="s">
        <v>152</v>
      </c>
      <c r="C24" s="17" t="s">
        <v>78</v>
      </c>
      <c r="D24" s="18">
        <f>SUM(D15:D23)</f>
        <v>16.8</v>
      </c>
      <c r="E24" s="18">
        <f>SUM(E15:E23)</f>
        <v>16.8</v>
      </c>
      <c r="F24" s="18">
        <f>SUM(F15:F23)</f>
        <v>0</v>
      </c>
      <c r="G24" s="18">
        <f>SUM(G15:G23)</f>
        <v>0</v>
      </c>
    </row>
    <row r="25" spans="2:7">
      <c r="B25" s="14"/>
      <c r="C25" s="15"/>
      <c r="D25" s="16"/>
      <c r="E25" s="16"/>
      <c r="F25" s="16"/>
      <c r="G25" s="16"/>
    </row>
    <row r="26" spans="2:7" ht="15.6">
      <c r="B26" s="330" t="s">
        <v>153</v>
      </c>
      <c r="C26" s="331"/>
      <c r="D26" s="331"/>
      <c r="E26" s="332"/>
      <c r="F26" s="12"/>
      <c r="G26" s="13"/>
    </row>
    <row r="27" spans="2:7">
      <c r="B27" s="14" t="s">
        <v>154</v>
      </c>
      <c r="C27" s="15" t="s">
        <v>155</v>
      </c>
      <c r="D27" s="16">
        <v>18.059999999999999</v>
      </c>
      <c r="E27" s="16">
        <v>0</v>
      </c>
      <c r="F27" s="16"/>
      <c r="G27" s="16"/>
    </row>
    <row r="28" spans="2:7">
      <c r="B28" s="14" t="s">
        <v>156</v>
      </c>
      <c r="C28" s="15" t="s">
        <v>157</v>
      </c>
      <c r="D28" s="16">
        <v>4.33</v>
      </c>
      <c r="E28" s="16">
        <v>0</v>
      </c>
      <c r="F28" s="16"/>
      <c r="G28" s="16"/>
    </row>
    <row r="29" spans="2:7">
      <c r="B29" s="14" t="s">
        <v>158</v>
      </c>
      <c r="C29" s="15" t="s">
        <v>159</v>
      </c>
      <c r="D29" s="16">
        <v>0.87</v>
      </c>
      <c r="E29" s="16">
        <v>0.66</v>
      </c>
      <c r="F29" s="16"/>
      <c r="G29" s="16"/>
    </row>
    <row r="30" spans="2:7">
      <c r="B30" s="14" t="s">
        <v>160</v>
      </c>
      <c r="C30" s="15" t="s">
        <v>161</v>
      </c>
      <c r="D30" s="16">
        <v>11.03</v>
      </c>
      <c r="E30" s="16">
        <v>8.33</v>
      </c>
      <c r="F30" s="16"/>
      <c r="G30" s="16"/>
    </row>
    <row r="31" spans="2:7">
      <c r="B31" s="14" t="s">
        <v>162</v>
      </c>
      <c r="C31" s="15" t="s">
        <v>163</v>
      </c>
      <c r="D31" s="16">
        <v>7.0000000000000007E-2</v>
      </c>
      <c r="E31" s="16">
        <v>0.05</v>
      </c>
      <c r="F31" s="16"/>
      <c r="G31" s="16"/>
    </row>
    <row r="32" spans="2:7">
      <c r="B32" s="14" t="s">
        <v>164</v>
      </c>
      <c r="C32" s="15" t="s">
        <v>165</v>
      </c>
      <c r="D32" s="16">
        <v>0.74</v>
      </c>
      <c r="E32" s="16">
        <v>0.56000000000000005</v>
      </c>
      <c r="F32" s="16"/>
      <c r="G32" s="16"/>
    </row>
    <row r="33" spans="1:8">
      <c r="B33" s="14" t="s">
        <v>166</v>
      </c>
      <c r="C33" s="15" t="s">
        <v>167</v>
      </c>
      <c r="D33" s="16">
        <v>2.23</v>
      </c>
      <c r="E33" s="16">
        <v>0</v>
      </c>
      <c r="F33" s="16"/>
      <c r="G33" s="16"/>
    </row>
    <row r="34" spans="1:8">
      <c r="B34" s="14" t="s">
        <v>168</v>
      </c>
      <c r="C34" s="15" t="s">
        <v>169</v>
      </c>
      <c r="D34" s="16">
        <v>0.11</v>
      </c>
      <c r="E34" s="16">
        <v>0.08</v>
      </c>
      <c r="F34" s="16"/>
      <c r="G34" s="16"/>
    </row>
    <row r="35" spans="1:8">
      <c r="B35" s="14" t="s">
        <v>170</v>
      </c>
      <c r="C35" s="15" t="s">
        <v>171</v>
      </c>
      <c r="D35" s="16">
        <v>10.46</v>
      </c>
      <c r="E35" s="16">
        <v>7.9</v>
      </c>
      <c r="F35" s="16"/>
      <c r="G35" s="16"/>
    </row>
    <row r="36" spans="1:8">
      <c r="B36" s="14" t="s">
        <v>172</v>
      </c>
      <c r="C36" s="15" t="s">
        <v>173</v>
      </c>
      <c r="D36" s="16">
        <v>0.04</v>
      </c>
      <c r="E36" s="16">
        <v>0.03</v>
      </c>
      <c r="F36" s="16"/>
      <c r="G36" s="16"/>
    </row>
    <row r="37" spans="1:8">
      <c r="B37" s="17" t="s">
        <v>174</v>
      </c>
      <c r="C37" s="17" t="s">
        <v>78</v>
      </c>
      <c r="D37" s="18">
        <f>SUM(D27:D36)</f>
        <v>47.94</v>
      </c>
      <c r="E37" s="18">
        <f>SUM(E27:E36)</f>
        <v>17.610000000000003</v>
      </c>
      <c r="F37" s="18">
        <f>SUM(F27:F36)</f>
        <v>0</v>
      </c>
      <c r="G37" s="18">
        <f>SUM(G27:G36)</f>
        <v>0</v>
      </c>
    </row>
    <row r="38" spans="1:8">
      <c r="B38" s="14"/>
      <c r="C38" s="15"/>
      <c r="D38" s="16"/>
      <c r="E38" s="16"/>
      <c r="F38" s="16"/>
      <c r="G38" s="16"/>
    </row>
    <row r="39" spans="1:8" ht="15.6">
      <c r="B39" s="330" t="s">
        <v>175</v>
      </c>
      <c r="C39" s="331"/>
      <c r="D39" s="331"/>
      <c r="E39" s="332"/>
      <c r="F39" s="12"/>
      <c r="G39" s="13"/>
    </row>
    <row r="40" spans="1:8">
      <c r="B40" s="14" t="s">
        <v>79</v>
      </c>
      <c r="C40" s="15" t="s">
        <v>176</v>
      </c>
      <c r="D40" s="16">
        <v>4.8</v>
      </c>
      <c r="E40" s="16">
        <v>3.63</v>
      </c>
      <c r="F40" s="16"/>
      <c r="G40" s="16"/>
    </row>
    <row r="41" spans="1:8">
      <c r="B41" s="14" t="s">
        <v>80</v>
      </c>
      <c r="C41" s="15" t="s">
        <v>177</v>
      </c>
      <c r="D41" s="16">
        <v>0.11</v>
      </c>
      <c r="E41" s="16">
        <v>0.09</v>
      </c>
      <c r="F41" s="16"/>
      <c r="G41" s="16"/>
    </row>
    <row r="42" spans="1:8">
      <c r="A42" s="19"/>
      <c r="B42" s="14" t="s">
        <v>178</v>
      </c>
      <c r="C42" s="15" t="s">
        <v>179</v>
      </c>
      <c r="D42" s="16">
        <v>3.49</v>
      </c>
      <c r="E42" s="16">
        <v>2.64</v>
      </c>
      <c r="F42" s="16"/>
      <c r="G42" s="16"/>
      <c r="H42" s="19"/>
    </row>
    <row r="43" spans="1:8">
      <c r="B43" s="14" t="s">
        <v>180</v>
      </c>
      <c r="C43" s="15" t="s">
        <v>181</v>
      </c>
      <c r="D43" s="16">
        <v>2.95</v>
      </c>
      <c r="E43" s="16">
        <v>2.23</v>
      </c>
      <c r="F43" s="16"/>
      <c r="G43" s="16"/>
    </row>
    <row r="44" spans="1:8">
      <c r="B44" s="14" t="s">
        <v>182</v>
      </c>
      <c r="C44" s="15" t="s">
        <v>183</v>
      </c>
      <c r="D44" s="16">
        <v>0.4</v>
      </c>
      <c r="E44" s="16">
        <v>0.31</v>
      </c>
      <c r="F44" s="16"/>
      <c r="G44" s="16"/>
    </row>
    <row r="45" spans="1:8">
      <c r="B45" s="17" t="s">
        <v>184</v>
      </c>
      <c r="C45" s="17" t="s">
        <v>78</v>
      </c>
      <c r="D45" s="18">
        <f>SUM(D40:D44)</f>
        <v>11.750000000000002</v>
      </c>
      <c r="E45" s="18">
        <f>SUM(E40:E44)</f>
        <v>8.9</v>
      </c>
      <c r="F45" s="18">
        <f>SUM(F40:F44)</f>
        <v>0</v>
      </c>
      <c r="G45" s="18">
        <f>SUM(G40:G44)</f>
        <v>0</v>
      </c>
    </row>
    <row r="46" spans="1:8">
      <c r="B46" s="14"/>
      <c r="C46" s="15"/>
      <c r="D46" s="16"/>
      <c r="E46" s="16"/>
      <c r="F46" s="16"/>
      <c r="G46" s="16"/>
    </row>
    <row r="47" spans="1:8" ht="15.6">
      <c r="B47" s="330" t="s">
        <v>185</v>
      </c>
      <c r="C47" s="331"/>
      <c r="D47" s="331"/>
      <c r="E47" s="332"/>
      <c r="F47" s="12"/>
      <c r="G47" s="13"/>
    </row>
    <row r="48" spans="1:8">
      <c r="B48" s="14" t="s">
        <v>132</v>
      </c>
      <c r="C48" s="15" t="s">
        <v>186</v>
      </c>
      <c r="D48" s="16">
        <f>ROUND((D24*D37)/100,2)</f>
        <v>8.0500000000000007</v>
      </c>
      <c r="E48" s="16">
        <f>ROUND((E24*E37)/100,2)</f>
        <v>2.96</v>
      </c>
      <c r="F48" s="16"/>
      <c r="G48" s="16"/>
    </row>
    <row r="49" spans="2:7" ht="27.6">
      <c r="B49" s="14" t="s">
        <v>187</v>
      </c>
      <c r="C49" s="20" t="s">
        <v>188</v>
      </c>
      <c r="D49" s="16">
        <f>ROUND(((D24*D41)/100)+((D22*D40)/100),2)</f>
        <v>0.4</v>
      </c>
      <c r="E49" s="16">
        <f>ROUND(((E24*E41)/100)+((E22*E40)/100),2)</f>
        <v>0.31</v>
      </c>
      <c r="F49" s="16"/>
      <c r="G49" s="16"/>
    </row>
    <row r="50" spans="2:7">
      <c r="B50" s="17" t="s">
        <v>189</v>
      </c>
      <c r="C50" s="17" t="s">
        <v>78</v>
      </c>
      <c r="D50" s="18">
        <f>SUM(D48:D49)</f>
        <v>8.4500000000000011</v>
      </c>
      <c r="E50" s="18">
        <f>SUM(E48:E49)</f>
        <v>3.27</v>
      </c>
      <c r="F50" s="18">
        <f>SUM(F48:F49)</f>
        <v>0</v>
      </c>
      <c r="G50" s="18">
        <f>SUM(G48:G49)</f>
        <v>0</v>
      </c>
    </row>
    <row r="51" spans="2:7">
      <c r="B51" s="14"/>
      <c r="C51" s="15"/>
      <c r="D51" s="16"/>
      <c r="E51" s="16"/>
      <c r="F51" s="16"/>
      <c r="G51" s="16"/>
    </row>
    <row r="52" spans="2:7" ht="15.6">
      <c r="B52" s="333" t="s">
        <v>190</v>
      </c>
      <c r="C52" s="334"/>
      <c r="D52" s="21">
        <f>D24+D37+D45+D50</f>
        <v>84.94</v>
      </c>
      <c r="E52" s="21">
        <f>E24+E37+E45+E50</f>
        <v>46.580000000000005</v>
      </c>
      <c r="F52" s="22">
        <f>F24+F37+F45+F50</f>
        <v>0</v>
      </c>
      <c r="G52" s="22">
        <f>G24+G37+G45+G50</f>
        <v>0</v>
      </c>
    </row>
    <row r="53" spans="2:7" s="24" customFormat="1">
      <c r="B53" s="23"/>
      <c r="D53" s="25"/>
      <c r="E53" s="25"/>
      <c r="F53" s="25"/>
      <c r="G53" s="25"/>
    </row>
    <row r="54" spans="2:7">
      <c r="B54" s="2"/>
      <c r="D54" s="26"/>
      <c r="E54" s="26"/>
      <c r="F54" s="26"/>
      <c r="G54" s="26"/>
    </row>
    <row r="55" spans="2:7">
      <c r="B55" s="2"/>
      <c r="D55" s="26"/>
      <c r="E55" s="26"/>
      <c r="F55" s="26"/>
      <c r="G55" s="26"/>
    </row>
    <row r="56" spans="2:7">
      <c r="B56" s="2"/>
      <c r="D56" s="26"/>
      <c r="E56" s="26"/>
      <c r="F56" s="26"/>
      <c r="G56" s="26"/>
    </row>
    <row r="57" spans="2:7">
      <c r="B57" s="2"/>
      <c r="D57" s="26"/>
    </row>
    <row r="58" spans="2:7">
      <c r="B58" s="2"/>
      <c r="D58" s="26"/>
    </row>
    <row r="59" spans="2:7">
      <c r="B59" s="2"/>
      <c r="D59" s="26"/>
    </row>
    <row r="60" spans="2:7">
      <c r="B60" s="2"/>
      <c r="D60" s="26"/>
    </row>
    <row r="61" spans="2:7">
      <c r="B61" s="2"/>
      <c r="D61" s="26"/>
    </row>
    <row r="62" spans="2:7">
      <c r="B62" s="2"/>
      <c r="D62" s="26"/>
    </row>
    <row r="63" spans="2:7">
      <c r="B63" s="2"/>
      <c r="D63" s="26"/>
    </row>
    <row r="64" spans="2:7">
      <c r="B64" s="2"/>
      <c r="D64" s="26"/>
    </row>
    <row r="65" spans="2:4">
      <c r="B65" s="2"/>
      <c r="D65" s="26"/>
    </row>
    <row r="66" spans="2:4">
      <c r="B66" s="2"/>
      <c r="D66" s="26"/>
    </row>
    <row r="67" spans="2:4">
      <c r="B67" s="2"/>
      <c r="D67" s="26"/>
    </row>
    <row r="68" spans="2:4">
      <c r="B68" s="2"/>
      <c r="D68" s="26"/>
    </row>
    <row r="69" spans="2:4">
      <c r="B69" s="2"/>
      <c r="D69" s="26"/>
    </row>
    <row r="70" spans="2:4">
      <c r="B70" s="2"/>
      <c r="D70" s="26"/>
    </row>
    <row r="71" spans="2:4">
      <c r="B71" s="2"/>
      <c r="D71" s="26"/>
    </row>
    <row r="72" spans="2:4">
      <c r="B72" s="2"/>
      <c r="D72" s="26"/>
    </row>
    <row r="73" spans="2:4">
      <c r="B73" s="2"/>
      <c r="D73" s="26"/>
    </row>
    <row r="74" spans="2:4">
      <c r="B74" s="2"/>
      <c r="D74" s="26"/>
    </row>
    <row r="75" spans="2:4">
      <c r="B75" s="2"/>
      <c r="D75" s="26"/>
    </row>
    <row r="76" spans="2:4">
      <c r="B76" s="2"/>
      <c r="D76" s="2"/>
    </row>
    <row r="77" spans="2:4">
      <c r="B77" s="2"/>
      <c r="D77" s="2"/>
    </row>
    <row r="78" spans="2:4">
      <c r="B78" s="2"/>
    </row>
    <row r="79" spans="2:4">
      <c r="B79" s="2"/>
    </row>
    <row r="80" spans="2:4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</sheetData>
  <mergeCells count="12">
    <mergeCell ref="B14:E14"/>
    <mergeCell ref="B26:E26"/>
    <mergeCell ref="B39:E39"/>
    <mergeCell ref="B47:E47"/>
    <mergeCell ref="B52:C52"/>
    <mergeCell ref="B11:B12"/>
    <mergeCell ref="F11:G11"/>
    <mergeCell ref="B2:G2"/>
    <mergeCell ref="B3:G3"/>
    <mergeCell ref="B4:G4"/>
    <mergeCell ref="C11:C12"/>
    <mergeCell ref="D11:E11"/>
  </mergeCells>
  <printOptions horizontalCentered="1"/>
  <pageMargins left="0.59055118110236227" right="0.59055118110236227" top="0.98425196850393704" bottom="0.78740157480314965" header="0.19685039370078741" footer="0.19685039370078741"/>
  <pageSetup paperSize="9" scale="79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ORÇAMENTO - PROPOSTAS</vt:lpstr>
      <vt:lpstr>CRONOGRAMA</vt:lpstr>
      <vt:lpstr>MEMÓRIA CÁLCULO</vt:lpstr>
      <vt:lpstr>BDI_EDIFICACOES</vt:lpstr>
      <vt:lpstr>ENCARGOS SOCIAIS</vt:lpstr>
      <vt:lpstr>BDI_EDIFICACOES!Area_de_impressao</vt:lpstr>
      <vt:lpstr>CRONOGRAMA!Area_de_impressao</vt:lpstr>
      <vt:lpstr>'ENCARGOS SOCIAIS'!Area_de_impressao</vt:lpstr>
      <vt:lpstr>'MEMÓRIA CÁLCULO'!Area_de_impressao</vt:lpstr>
      <vt:lpstr>'ORÇAMENTO - PROPOSTAS'!Area_de_impressao</vt:lpstr>
      <vt:lpstr>CRONOGRAMA!Titulos_de_impressao</vt:lpstr>
      <vt:lpstr>'MEMÓRIA CÁLCULO'!Titulos_de_impressao</vt:lpstr>
      <vt:lpstr>'ORÇAMENTO - PROPOSTAS'!Titulos_de_impressao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 SEMED</dc:creator>
  <cp:lastModifiedBy>Diego Gomes</cp:lastModifiedBy>
  <cp:lastPrinted>2024-07-05T02:22:48Z</cp:lastPrinted>
  <dcterms:created xsi:type="dcterms:W3CDTF">2006-09-25T12:47:36Z</dcterms:created>
  <dcterms:modified xsi:type="dcterms:W3CDTF">2024-10-31T02:39:14Z</dcterms:modified>
</cp:coreProperties>
</file>