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2aed289489310096/Área de Trabalho/DEMANDA/EDUCAÇÃO/PROCESSO 19/"/>
    </mc:Choice>
  </mc:AlternateContent>
  <xr:revisionPtr revIDLastSave="0" documentId="8_{B0D87FF2-3939-4CE2-980E-E6E4A5E3186F}" xr6:coauthVersionLast="47" xr6:coauthVersionMax="47" xr10:uidLastSave="{00000000-0000-0000-0000-000000000000}"/>
  <bookViews>
    <workbookView xWindow="-108" yWindow="-108" windowWidth="23256" windowHeight="12456" tabRatio="698" xr2:uid="{00000000-000D-0000-FFFF-FFFF00000000}"/>
  </bookViews>
  <sheets>
    <sheet name="ORÇAMENTO" sheetId="37" r:id="rId1"/>
    <sheet name="CRONOGRAMA" sheetId="8" r:id="rId2"/>
    <sheet name="BDI_EDIFICACOES_20,50%_SEM" sheetId="11" r:id="rId3"/>
    <sheet name="ENCARGOS SOCIAIS" sheetId="15" r:id="rId4"/>
  </sheets>
  <definedNames>
    <definedName name="\d">#N/A</definedName>
    <definedName name="\f">#N/A</definedName>
    <definedName name="\p">#N/A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X" hidden="1">#REF!</definedName>
    <definedName name="_BSADJ">#REF!</definedName>
    <definedName name="_BSTGT">#REF!</definedName>
    <definedName name="_Fill" hidden="1">#REF!</definedName>
    <definedName name="_xlnm._FilterDatabase" localSheetId="1" hidden="1">CRONOGRAMA!$A$10:$I$58</definedName>
    <definedName name="_xlnm._FilterDatabase" localSheetId="0" hidden="1">ORÇAMENTO!$A$11:$I$163</definedName>
    <definedName name="_IND1">#REF!</definedName>
    <definedName name="_IND2">#REF!</definedName>
    <definedName name="_Key1" hidden="1">#REF!</definedName>
    <definedName name="_Key2" hidden="1">#REF!</definedName>
    <definedName name="_MM" hidden="1">#REF!</definedName>
    <definedName name="_Order1" hidden="1">255</definedName>
    <definedName name="_Order2" hidden="1">255</definedName>
    <definedName name="_Sort" hidden="1">#REF!</definedName>
    <definedName name="a">#REF!</definedName>
    <definedName name="acha.coluna">#REF!</definedName>
    <definedName name="acha.dados">#REF!</definedName>
    <definedName name="acha.dados2">#REF!</definedName>
    <definedName name="acha.linha">#REF!</definedName>
    <definedName name="acha.linha2">#REF!</definedName>
    <definedName name="ACRE" hidden="1">#REF!</definedName>
    <definedName name="ademir" hidden="1">{#N/A,#N/A,FALSE,"Cronograma";#N/A,#N/A,FALSE,"Cronogr. 2"}</definedName>
    <definedName name="_xlnm.Print_Area" localSheetId="2">'BDI_EDIFICACOES_20,50%_SEM'!$A$1:$E$44</definedName>
    <definedName name="_xlnm.Print_Area" localSheetId="1">CRONOGRAMA!$A$1:$I$59</definedName>
    <definedName name="_xlnm.Print_Area" localSheetId="3">'ENCARGOS SOCIAIS'!$A$1:$G$53</definedName>
    <definedName name="_xlnm.Print_Area" localSheetId="0">ORÇAMENTO!$A$1:$I$164</definedName>
    <definedName name="Área_impressão_IM">#REF!</definedName>
    <definedName name="Área_impressão_IM2">#REF!</definedName>
    <definedName name="AreaTeste">#REF!</definedName>
    <definedName name="AreaTeste2">#REF!</definedName>
    <definedName name="_xlnm.Database">#REF!</definedName>
    <definedName name="bdi">#REF!</definedName>
    <definedName name="BDIlds">#REF!</definedName>
    <definedName name="BDIm">#REF!</definedName>
    <definedName name="BDIs">#REF!</definedName>
    <definedName name="bosta" hidden="1">{#N/A,#N/A,FALSE,"Cronograma";#N/A,#N/A,FALSE,"Cronogr. 2"}</definedName>
    <definedName name="CA´L" hidden="1">{#N/A,#N/A,FALSE,"Cronograma";#N/A,#N/A,FALSE,"Cronogr. 2"}</definedName>
    <definedName name="cb">#REF!</definedName>
    <definedName name="ccc">#REF!</definedName>
    <definedName name="CélulaInicioPlanilha">#REF!</definedName>
    <definedName name="CélulaResumo">#REF!</definedName>
    <definedName name="cer">#REF!</definedName>
    <definedName name="concorrentes" hidden="1">{#N/A,#N/A,FALSE,"Cronograma";#N/A,#N/A,FALSE,"Cronogr. 2"}</definedName>
    <definedName name="_xlnm.Criteria">#REF!</definedName>
    <definedName name="CRITERIOS2">#REF!</definedName>
    <definedName name="CRONOGRAMA">#REF!</definedName>
    <definedName name="dssds">#REF!</definedName>
    <definedName name="Exist">#REF!</definedName>
    <definedName name="F" hidden="1">#REF!</definedName>
    <definedName name="fdfd">#REF!</definedName>
    <definedName name="g" hidden="1">#REF!</definedName>
    <definedName name="GERAL">#REF!</definedName>
    <definedName name="h" hidden="1">#REF!</definedName>
    <definedName name="I" hidden="1">#REF!</definedName>
    <definedName name="INCC">#REF!</definedName>
    <definedName name="INCC1">#REF!</definedName>
    <definedName name="j">#REF!</definedName>
    <definedName name="jfhdskjg">#REF!</definedName>
    <definedName name="K">#REF!</definedName>
    <definedName name="kapa">#REF!</definedName>
    <definedName name="KAPA1">#REF!</definedName>
    <definedName name="KAPAs">#REF!</definedName>
    <definedName name="Ks">#REF!</definedName>
    <definedName name="lista">#REF!</definedName>
    <definedName name="lista.coluna">#REF!</definedName>
    <definedName name="lista.linha">#REF!</definedName>
    <definedName name="Macro1">#N/A</definedName>
    <definedName name="MATBDI">#REF!</definedName>
    <definedName name="nil">#REF!</definedName>
    <definedName name="nilo">#REF!</definedName>
    <definedName name="orçamento">#REF!</definedName>
    <definedName name="ORÇAMENTO.BancoRef" hidden="1">#REF!</definedName>
    <definedName name="ORÇAMENTO.CustoUnitario" hidden="1">ROUND(#REF!,15-13*#REF!)</definedName>
    <definedName name="ORÇAMENTO.PrecoUnitarioLicitado" hidden="1">#REF!</definedName>
    <definedName name="ORÇAMENTO5156465">#REF!</definedName>
    <definedName name="POP">#REF!</definedName>
    <definedName name="Popular" hidden="1">{#N/A,#N/A,FALSE,"Cronograma";#N/A,#N/A,FALSE,"Cronogr. 2"}</definedName>
    <definedName name="Print_Area_MI">#REF!</definedName>
    <definedName name="PRINT2">#REF!</definedName>
    <definedName name="QTD">#REF!</definedName>
    <definedName name="Recalque">#REF!</definedName>
    <definedName name="REFERENCIA.Descricao" hidden="1">IF(ISNUMBER(#REF!),OFFSET(INDIRECT(ORÇAMENTO.BancoRef),#REF!-1,3,1),#REF!)</definedName>
    <definedName name="REFERENCIA.Unidade" hidden="1">IF(ISNUMBER(#REF!),OFFSET(INDIRECT(ORÇAMENTO.BancoRef),#REF!-1,4,1),"-")</definedName>
    <definedName name="rio" hidden="1">{#N/A,#N/A,FALSE,"Cronograma";#N/A,#N/A,FALSE,"Cronogr. 2"}</definedName>
    <definedName name="s">#REF!</definedName>
    <definedName name="sadsdf">#REF!</definedName>
    <definedName name="sddddddddddd">#REF!</definedName>
    <definedName name="SDFSFS">#REF!</definedName>
    <definedName name="SENHAGT" hidden="1">"PM2CAIXA"</definedName>
    <definedName name="SINAPI_AC" hidden="1">#REF!</definedName>
    <definedName name="SomaAgrup" hidden="1">SUMIF(OFFSET(#REF!,1,0,#REF!),"S",OFFSET(#REF!,1,0,#REF!))</definedName>
    <definedName name="ss" hidden="1">{#N/A,#N/A,FALSE,"Cronograma";#N/A,#N/A,FALSE,"Cronogr. 2"}</definedName>
    <definedName name="TABELA">#REF!</definedName>
    <definedName name="TIPOORCAMENTO" hidden="1">IF(VALUE(#REF!)=2,"Licitado","Proposto")</definedName>
    <definedName name="_xlnm.Print_Titles" localSheetId="1">CRONOGRAMA!$1:$9</definedName>
    <definedName name="_xlnm.Print_Titles" localSheetId="0">ORÇAMENTO!$1:$10</definedName>
    <definedName name="truncar">#REF!</definedName>
    <definedName name="vhvb">#REF!</definedName>
    <definedName name="VTOTAL1" hidden="1">ROUND(#REF!*#REF!,15-13*#REF!)</definedName>
    <definedName name="vvvvvvvvvvvvvv">#REF!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uri="GoogleSheetsCustomDataVersion1">
      <go:sheetsCustomData xmlns:go="http://customooxmlschemas.google.com/" r:id="rId26" roundtripDataSignature="AMtx7miJVCkdmTXCFhUnuEvyRD/F4A4amg=="/>
    </ext>
  </extLst>
</workbook>
</file>

<file path=xl/calcChain.xml><?xml version="1.0" encoding="utf-8"?>
<calcChain xmlns="http://schemas.openxmlformats.org/spreadsheetml/2006/main">
  <c r="H167" i="37" l="1"/>
  <c r="H169" i="37"/>
  <c r="H168" i="37"/>
  <c r="B31" i="8" l="1"/>
  <c r="B34" i="8"/>
  <c r="B37" i="8"/>
  <c r="B40" i="8"/>
  <c r="B43" i="8"/>
  <c r="B46" i="8"/>
  <c r="B28" i="8"/>
  <c r="B25" i="8"/>
  <c r="B22" i="8"/>
  <c r="B19" i="8"/>
  <c r="B16" i="8"/>
  <c r="B13" i="8"/>
  <c r="B10" i="8"/>
  <c r="A10" i="8"/>
  <c r="H161" i="37"/>
  <c r="H160" i="37"/>
  <c r="H159" i="37"/>
  <c r="J158" i="37"/>
  <c r="H156" i="37"/>
  <c r="H155" i="37"/>
  <c r="H154" i="37"/>
  <c r="H153" i="37"/>
  <c r="H152" i="37"/>
  <c r="H151" i="37"/>
  <c r="H150" i="37"/>
  <c r="H149" i="37"/>
  <c r="H148" i="37"/>
  <c r="H147" i="37"/>
  <c r="I147" i="37" s="1"/>
  <c r="H146" i="37"/>
  <c r="I146" i="37" s="1"/>
  <c r="H145" i="37"/>
  <c r="I145" i="37" s="1"/>
  <c r="H144" i="37"/>
  <c r="H143" i="37"/>
  <c r="H142" i="37"/>
  <c r="H141" i="37"/>
  <c r="H140" i="37"/>
  <c r="I140" i="37" s="1"/>
  <c r="H139" i="37"/>
  <c r="I139" i="37" s="1"/>
  <c r="H138" i="37"/>
  <c r="I138" i="37" s="1"/>
  <c r="H137" i="37"/>
  <c r="I137" i="37" s="1"/>
  <c r="H136" i="37"/>
  <c r="J135" i="37"/>
  <c r="H133" i="37"/>
  <c r="H132" i="37"/>
  <c r="H131" i="37"/>
  <c r="H130" i="37"/>
  <c r="H129" i="37"/>
  <c r="H128" i="37"/>
  <c r="H127" i="37"/>
  <c r="H126" i="37"/>
  <c r="H125" i="37"/>
  <c r="H124" i="37"/>
  <c r="H123" i="37"/>
  <c r="H122" i="37"/>
  <c r="I122" i="37" s="1"/>
  <c r="H121" i="37"/>
  <c r="H120" i="37"/>
  <c r="H119" i="37"/>
  <c r="H118" i="37"/>
  <c r="I118" i="37" s="1"/>
  <c r="H117" i="37"/>
  <c r="H116" i="37"/>
  <c r="I116" i="37" s="1"/>
  <c r="H115" i="37"/>
  <c r="I115" i="37" s="1"/>
  <c r="H114" i="37"/>
  <c r="H113" i="37"/>
  <c r="H112" i="37"/>
  <c r="I112" i="37" s="1"/>
  <c r="H111" i="37"/>
  <c r="J110" i="37"/>
  <c r="H108" i="37"/>
  <c r="H107" i="37"/>
  <c r="H106" i="37"/>
  <c r="H105" i="37"/>
  <c r="H104" i="37"/>
  <c r="J103" i="37"/>
  <c r="H101" i="37"/>
  <c r="H100" i="37"/>
  <c r="H99" i="37"/>
  <c r="H98" i="37"/>
  <c r="H97" i="37"/>
  <c r="H96" i="37"/>
  <c r="H95" i="37"/>
  <c r="H94" i="37"/>
  <c r="I94" i="37" s="1"/>
  <c r="H93" i="37"/>
  <c r="J92" i="37"/>
  <c r="H90" i="37"/>
  <c r="H88" i="37"/>
  <c r="H87" i="37"/>
  <c r="H86" i="37"/>
  <c r="H85" i="37"/>
  <c r="H84" i="37"/>
  <c r="H83" i="37"/>
  <c r="H82" i="37"/>
  <c r="H81" i="37"/>
  <c r="H80" i="37"/>
  <c r="H79" i="37"/>
  <c r="H78" i="37"/>
  <c r="H77" i="37"/>
  <c r="H76" i="37"/>
  <c r="H75" i="37"/>
  <c r="H74" i="37"/>
  <c r="H73" i="37"/>
  <c r="H72" i="37"/>
  <c r="H71" i="37"/>
  <c r="H70" i="37"/>
  <c r="H69" i="37"/>
  <c r="H68" i="37"/>
  <c r="H67" i="37"/>
  <c r="J66" i="37"/>
  <c r="H64" i="37"/>
  <c r="I64" i="37" s="1"/>
  <c r="H63" i="37"/>
  <c r="H62" i="37"/>
  <c r="H61" i="37"/>
  <c r="H60" i="37"/>
  <c r="H59" i="37"/>
  <c r="J58" i="37"/>
  <c r="H56" i="37"/>
  <c r="I56" i="37" s="1"/>
  <c r="H55" i="37"/>
  <c r="H54" i="37"/>
  <c r="H53" i="37"/>
  <c r="H52" i="37"/>
  <c r="H51" i="37"/>
  <c r="H50" i="37"/>
  <c r="J49" i="37"/>
  <c r="H47" i="37"/>
  <c r="H46" i="37"/>
  <c r="H45" i="37"/>
  <c r="H44" i="37"/>
  <c r="H43" i="37"/>
  <c r="J42" i="37"/>
  <c r="H40" i="37"/>
  <c r="H39" i="37"/>
  <c r="H38" i="37"/>
  <c r="H37" i="37"/>
  <c r="H36" i="37"/>
  <c r="J35" i="37"/>
  <c r="H33" i="37"/>
  <c r="H32" i="37"/>
  <c r="H31" i="37"/>
  <c r="J30" i="37"/>
  <c r="H28" i="37"/>
  <c r="H27" i="37"/>
  <c r="H26" i="37"/>
  <c r="H25" i="37"/>
  <c r="H24" i="37"/>
  <c r="H23" i="37"/>
  <c r="H22" i="37"/>
  <c r="H21" i="37"/>
  <c r="H20" i="37"/>
  <c r="H19" i="37"/>
  <c r="H18" i="37"/>
  <c r="I18" i="37" s="1"/>
  <c r="H16" i="37"/>
  <c r="I16" i="37" s="1"/>
  <c r="H15" i="37"/>
  <c r="H14" i="37"/>
  <c r="J13" i="37"/>
  <c r="I15" i="37" l="1"/>
  <c r="I23" i="37"/>
  <c r="I26" i="37"/>
  <c r="I39" i="37"/>
  <c r="I121" i="37"/>
  <c r="I20" i="37"/>
  <c r="I28" i="37"/>
  <c r="I14" i="37"/>
  <c r="I38" i="37"/>
  <c r="I72" i="37"/>
  <c r="I154" i="37"/>
  <c r="I19" i="37"/>
  <c r="I33" i="37"/>
  <c r="I47" i="37"/>
  <c r="I68" i="37"/>
  <c r="I111" i="37"/>
  <c r="I150" i="37"/>
  <c r="I74" i="37"/>
  <c r="I84" i="37"/>
  <c r="I129" i="37"/>
  <c r="I87" i="37"/>
  <c r="I97" i="37"/>
  <c r="I149" i="37"/>
  <c r="I152" i="37"/>
  <c r="I73" i="37"/>
  <c r="I80" i="37"/>
  <c r="I95" i="37"/>
  <c r="I130" i="37"/>
  <c r="I133" i="37"/>
  <c r="I142" i="37"/>
  <c r="I156" i="37"/>
  <c r="I76" i="37"/>
  <c r="I90" i="37"/>
  <c r="I151" i="37"/>
  <c r="I155" i="37"/>
  <c r="I161" i="37"/>
  <c r="I113" i="37"/>
  <c r="I123" i="37"/>
  <c r="I75" i="37"/>
  <c r="I83" i="37"/>
  <c r="I86" i="37"/>
  <c r="I67" i="37"/>
  <c r="I96" i="37"/>
  <c r="I98" i="37"/>
  <c r="I132" i="37"/>
  <c r="I141" i="37"/>
  <c r="I131" i="37"/>
  <c r="I88" i="37"/>
  <c r="I114" i="37"/>
  <c r="I119" i="37"/>
  <c r="I136" i="37"/>
  <c r="I143" i="37"/>
  <c r="I160" i="37"/>
  <c r="I93" i="37" l="1"/>
  <c r="I120" i="37"/>
  <c r="I128" i="37"/>
  <c r="I45" i="37"/>
  <c r="I59" i="37"/>
  <c r="I71" i="37"/>
  <c r="I101" i="37"/>
  <c r="I107" i="37"/>
  <c r="I21" i="37"/>
  <c r="I70" i="37"/>
  <c r="I43" i="37"/>
  <c r="I144" i="37"/>
  <c r="I77" i="37"/>
  <c r="I108" i="37"/>
  <c r="I85" i="37"/>
  <c r="I117" i="37"/>
  <c r="I99" i="37"/>
  <c r="I63" i="37"/>
  <c r="I36" i="37"/>
  <c r="I159" i="37"/>
  <c r="I158" i="37" s="1"/>
  <c r="C46" i="8" s="1"/>
  <c r="I124" i="37"/>
  <c r="I126" i="37"/>
  <c r="I54" i="37"/>
  <c r="I25" i="37"/>
  <c r="I62" i="37"/>
  <c r="I148" i="37"/>
  <c r="I105" i="37"/>
  <c r="I125" i="37"/>
  <c r="I127" i="37"/>
  <c r="I69" i="37"/>
  <c r="I100" i="37"/>
  <c r="I153" i="37"/>
  <c r="I135" i="37" l="1"/>
  <c r="C43" i="8" s="1"/>
  <c r="I110" i="37"/>
  <c r="C40" i="8" s="1"/>
  <c r="I50" i="37"/>
  <c r="I46" i="37"/>
  <c r="I81" i="37"/>
  <c r="I40" i="37"/>
  <c r="I82" i="37"/>
  <c r="I61" i="37"/>
  <c r="I60" i="37"/>
  <c r="I44" i="37"/>
  <c r="I32" i="37"/>
  <c r="I31" i="37"/>
  <c r="I79" i="37"/>
  <c r="I78" i="37"/>
  <c r="I92" i="37"/>
  <c r="C34" i="8" s="1"/>
  <c r="I37" i="37"/>
  <c r="I22" i="37"/>
  <c r="I53" i="37"/>
  <c r="I55" i="37"/>
  <c r="I104" i="37"/>
  <c r="I58" i="37" l="1"/>
  <c r="C28" i="8" s="1"/>
  <c r="G28" i="8" s="1"/>
  <c r="I42" i="37"/>
  <c r="C22" i="8" s="1"/>
  <c r="I35" i="37"/>
  <c r="C19" i="8" s="1"/>
  <c r="F19" i="8" s="1"/>
  <c r="I66" i="37"/>
  <c r="C31" i="8" s="1"/>
  <c r="I30" i="37"/>
  <c r="C16" i="8" s="1"/>
  <c r="I106" i="37"/>
  <c r="I103" i="37" s="1"/>
  <c r="C37" i="8" s="1"/>
  <c r="I24" i="37" l="1"/>
  <c r="I52" i="37"/>
  <c r="I27" i="37"/>
  <c r="I51" i="37"/>
  <c r="I13" i="37" l="1"/>
  <c r="C13" i="8" s="1"/>
  <c r="I49" i="37"/>
  <c r="C25" i="8" s="1"/>
  <c r="H25" i="8" l="1"/>
  <c r="G25" i="8"/>
  <c r="C10" i="8"/>
  <c r="D13" i="8"/>
  <c r="E13" i="8"/>
  <c r="I11" i="37"/>
  <c r="I163" i="37" s="1"/>
  <c r="I166" i="37" l="1"/>
  <c r="I167" i="37" s="1"/>
  <c r="K58" i="8"/>
  <c r="K9" i="37"/>
  <c r="G45" i="15" l="1"/>
  <c r="F45" i="15"/>
  <c r="E45" i="15"/>
  <c r="D45" i="15"/>
  <c r="G37" i="15"/>
  <c r="F37" i="15"/>
  <c r="F48" i="15" s="1"/>
  <c r="E37" i="15"/>
  <c r="D37" i="15"/>
  <c r="G24" i="15"/>
  <c r="G48" i="15" s="1"/>
  <c r="F24" i="15"/>
  <c r="E24" i="15"/>
  <c r="D24" i="15"/>
  <c r="D49" i="15" s="1"/>
  <c r="G49" i="15" l="1"/>
  <c r="G50" i="15" s="1"/>
  <c r="G52" i="15" s="1"/>
  <c r="E48" i="15"/>
  <c r="D48" i="15"/>
  <c r="D50" i="15" s="1"/>
  <c r="D52" i="15"/>
  <c r="E49" i="15"/>
  <c r="F49" i="15"/>
  <c r="F50" i="15" s="1"/>
  <c r="F52" i="15" s="1"/>
  <c r="E50" i="15" l="1"/>
  <c r="E52" i="15" s="1"/>
  <c r="I37" i="8" l="1"/>
  <c r="I28" i="8"/>
  <c r="H22" i="8"/>
  <c r="C49" i="8"/>
  <c r="I25" i="8" l="1"/>
  <c r="H40" i="8"/>
  <c r="I40" i="8"/>
  <c r="K47" i="8"/>
  <c r="H28" i="8" l="1"/>
  <c r="F28" i="8"/>
  <c r="E28" i="8"/>
  <c r="D28" i="8"/>
  <c r="G31" i="8"/>
  <c r="F31" i="8"/>
  <c r="E31" i="8"/>
  <c r="D31" i="8"/>
  <c r="I31" i="8"/>
  <c r="H31" i="8"/>
  <c r="H16" i="8"/>
  <c r="G16" i="8"/>
  <c r="F16" i="8"/>
  <c r="E16" i="8"/>
  <c r="D16" i="8"/>
  <c r="I16" i="8"/>
  <c r="G37" i="8" l="1"/>
  <c r="F37" i="8"/>
  <c r="E37" i="8"/>
  <c r="D37" i="8"/>
  <c r="H37" i="8"/>
  <c r="F34" i="8" l="1"/>
  <c r="I34" i="8"/>
  <c r="D34" i="8"/>
  <c r="E34" i="8"/>
  <c r="H34" i="8"/>
  <c r="G34" i="8"/>
  <c r="D25" i="11" l="1"/>
  <c r="D29" i="11" s="1"/>
  <c r="K44" i="8"/>
  <c r="K41" i="8"/>
  <c r="K38" i="8"/>
  <c r="K35" i="8"/>
  <c r="K32" i="8"/>
  <c r="K29" i="8"/>
  <c r="K26" i="8"/>
  <c r="K23" i="8"/>
  <c r="K20" i="8"/>
  <c r="K17" i="8"/>
  <c r="K14" i="8"/>
  <c r="F25" i="8" l="1"/>
  <c r="G22" i="8" l="1"/>
  <c r="I22" i="8"/>
  <c r="E25" i="8"/>
  <c r="E43" i="8"/>
  <c r="D43" i="8"/>
  <c r="D25" i="8"/>
  <c r="F43" i="8"/>
  <c r="G43" i="8"/>
  <c r="I43" i="8"/>
  <c r="H43" i="8"/>
  <c r="D40" i="8"/>
  <c r="E40" i="8"/>
  <c r="F40" i="8"/>
  <c r="G40" i="8"/>
  <c r="H19" i="8"/>
  <c r="G19" i="8"/>
  <c r="E19" i="8"/>
  <c r="D19" i="8"/>
  <c r="I19" i="8"/>
  <c r="F22" i="8"/>
  <c r="E22" i="8"/>
  <c r="D22" i="8"/>
  <c r="H46" i="8"/>
  <c r="G46" i="8"/>
  <c r="F46" i="8"/>
  <c r="E46" i="8"/>
  <c r="D46" i="8"/>
  <c r="I46" i="8"/>
  <c r="K28" i="8"/>
  <c r="K31" i="8"/>
  <c r="K16" i="8"/>
  <c r="K37" i="8"/>
  <c r="K34" i="8"/>
  <c r="K25" i="8" l="1"/>
  <c r="K43" i="8"/>
  <c r="K40" i="8"/>
  <c r="K22" i="8"/>
  <c r="K19" i="8"/>
  <c r="K46" i="8"/>
  <c r="F13" i="8"/>
  <c r="F52" i="8" s="1"/>
  <c r="H13" i="8"/>
  <c r="H10" i="8" s="1"/>
  <c r="G13" i="8"/>
  <c r="G10" i="8" s="1"/>
  <c r="E52" i="8"/>
  <c r="C14" i="8"/>
  <c r="I13" i="8"/>
  <c r="I10" i="8" s="1"/>
  <c r="F10" i="8" l="1"/>
  <c r="F11" i="8" s="1"/>
  <c r="I52" i="8"/>
  <c r="I53" i="8" s="1"/>
  <c r="H52" i="8"/>
  <c r="H53" i="8" s="1"/>
  <c r="G52" i="8"/>
  <c r="G53" i="8" s="1"/>
  <c r="E10" i="8"/>
  <c r="E11" i="8" s="1"/>
  <c r="D10" i="8"/>
  <c r="D11" i="8" s="1"/>
  <c r="D52" i="8"/>
  <c r="D53" i="8" s="1"/>
  <c r="C11" i="8"/>
  <c r="G11" i="8"/>
  <c r="F53" i="8"/>
  <c r="C32" i="8"/>
  <c r="C29" i="8"/>
  <c r="C17" i="8"/>
  <c r="C38" i="8"/>
  <c r="C35" i="8"/>
  <c r="C26" i="8"/>
  <c r="C44" i="8"/>
  <c r="C41" i="8"/>
  <c r="C20" i="8"/>
  <c r="C47" i="8"/>
  <c r="C23" i="8"/>
  <c r="H11" i="8"/>
  <c r="I11" i="8"/>
  <c r="K13" i="8"/>
  <c r="E53" i="8"/>
  <c r="D55" i="8" l="1"/>
  <c r="E55" i="8" s="1"/>
  <c r="F55" i="8" s="1"/>
  <c r="G55" i="8" s="1"/>
  <c r="H55" i="8" s="1"/>
  <c r="I55" i="8" s="1"/>
  <c r="K11" i="8"/>
  <c r="D58" i="8"/>
  <c r="L58" i="8" s="1"/>
  <c r="L60" i="8"/>
  <c r="C50" i="8"/>
  <c r="K52" i="8"/>
  <c r="K10" i="8"/>
  <c r="K53" i="8"/>
  <c r="D56" i="8" l="1"/>
  <c r="E56" i="8"/>
  <c r="F56" i="8" l="1"/>
  <c r="G56" i="8" l="1"/>
  <c r="H56" i="8" l="1"/>
  <c r="I56" i="8" l="1"/>
</calcChain>
</file>

<file path=xl/sharedStrings.xml><?xml version="1.0" encoding="utf-8"?>
<sst xmlns="http://schemas.openxmlformats.org/spreadsheetml/2006/main" count="815" uniqueCount="537">
  <si>
    <t>PLANILHA ORÇAMENTÁRIA</t>
  </si>
  <si>
    <t>SEM DESONERAÇÃO</t>
  </si>
  <si>
    <t>ITEM</t>
  </si>
  <si>
    <t>FONTE</t>
  </si>
  <si>
    <t>CÓDIGO</t>
  </si>
  <si>
    <t>DESCRIÇÃO</t>
  </si>
  <si>
    <t>UN.</t>
  </si>
  <si>
    <t>QUANT.</t>
  </si>
  <si>
    <t>V. UNIT. S/BDI</t>
  </si>
  <si>
    <t>V. UNIT. C/ BDI</t>
  </si>
  <si>
    <t>V. TOTAL
C/ BDI</t>
  </si>
  <si>
    <t>I</t>
  </si>
  <si>
    <t>1.0</t>
  </si>
  <si>
    <t>SERVIÇOS PRELIMINARES</t>
  </si>
  <si>
    <t>1.1</t>
  </si>
  <si>
    <t>COMPOSIÇÃO</t>
  </si>
  <si>
    <t>01</t>
  </si>
  <si>
    <t>M2</t>
  </si>
  <si>
    <t>1.2</t>
  </si>
  <si>
    <t>SINAPI</t>
  </si>
  <si>
    <t>M</t>
  </si>
  <si>
    <t>1.3</t>
  </si>
  <si>
    <t>M3</t>
  </si>
  <si>
    <t>1.4</t>
  </si>
  <si>
    <t>02</t>
  </si>
  <si>
    <t>1.5</t>
  </si>
  <si>
    <t>03</t>
  </si>
  <si>
    <t>1.6</t>
  </si>
  <si>
    <t>UN</t>
  </si>
  <si>
    <t>2.0</t>
  </si>
  <si>
    <t>2.1</t>
  </si>
  <si>
    <t>93358</t>
  </si>
  <si>
    <t>ESCAVAÇÃO MANUAL DE VALA COM PROFUNDIDADE MENOR OU IGUAL A 1,30 M. AF_02/2021</t>
  </si>
  <si>
    <t>2.2</t>
  </si>
  <si>
    <t>2.3</t>
  </si>
  <si>
    <t>3.0</t>
  </si>
  <si>
    <t>3.1</t>
  </si>
  <si>
    <t>3.2</t>
  </si>
  <si>
    <t>05</t>
  </si>
  <si>
    <t>4.0</t>
  </si>
  <si>
    <t>4.1</t>
  </si>
  <si>
    <t>4.2</t>
  </si>
  <si>
    <t>04</t>
  </si>
  <si>
    <t>5.0</t>
  </si>
  <si>
    <t>5.1</t>
  </si>
  <si>
    <t>5.2</t>
  </si>
  <si>
    <t>06</t>
  </si>
  <si>
    <t>6.0</t>
  </si>
  <si>
    <t>6.1</t>
  </si>
  <si>
    <t>7.0</t>
  </si>
  <si>
    <t>7.1</t>
  </si>
  <si>
    <t>7.2</t>
  </si>
  <si>
    <t>7.3</t>
  </si>
  <si>
    <t>89849</t>
  </si>
  <si>
    <t>8.0</t>
  </si>
  <si>
    <t>8.1</t>
  </si>
  <si>
    <t>8.2</t>
  </si>
  <si>
    <t>08</t>
  </si>
  <si>
    <t>9.0</t>
  </si>
  <si>
    <t>9.1</t>
  </si>
  <si>
    <t>9.2</t>
  </si>
  <si>
    <t>9.3</t>
  </si>
  <si>
    <t>9.4</t>
  </si>
  <si>
    <t>10.0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</si>
  <si>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</si>
  <si>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</si>
  <si>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</si>
  <si>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</si>
  <si>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</si>
  <si>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</si>
  <si>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</si>
  <si>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</si>
  <si>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</si>
  <si>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</si>
  <si>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11.0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</si>
  <si>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</si>
  <si>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</si>
  <si>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</si>
  <si>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</si>
  <si>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</si>
  <si>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</si>
  <si>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</si>
  <si>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</si>
  <si>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</si>
  <si>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</si>
  <si>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12.0</t>
  </si>
  <si>
    <t>12.1</t>
  </si>
  <si>
    <t>12.2</t>
  </si>
  <si>
    <t>SINAPI-I</t>
  </si>
  <si>
    <t>SEM</t>
  </si>
  <si>
    <t>L</t>
  </si>
  <si>
    <t>COM DESONERAÇÃO</t>
  </si>
  <si>
    <t>TOTAL</t>
  </si>
  <si>
    <t>C1</t>
  </si>
  <si>
    <t>C2</t>
  </si>
  <si>
    <t>A1</t>
  </si>
  <si>
    <t>A2</t>
  </si>
  <si>
    <t>COMPOSIÇÃO DE BDI PARA SERVIÇOS GERAIS DE EDIFICAÇÕES</t>
  </si>
  <si>
    <t xml:space="preserve">DESCRIÇÃO </t>
  </si>
  <si>
    <t>SIGLA</t>
  </si>
  <si>
    <t>VALOR (*)</t>
  </si>
  <si>
    <t xml:space="preserve">Taxa de rateio da Administração Central </t>
  </si>
  <si>
    <t>AC</t>
  </si>
  <si>
    <t xml:space="preserve">Taxa de Despesas Financeiras </t>
  </si>
  <si>
    <t>DF</t>
  </si>
  <si>
    <t>Taxa de Risco</t>
  </si>
  <si>
    <t>R</t>
  </si>
  <si>
    <t>Taxa de Seguro e Taxa de Garantia</t>
  </si>
  <si>
    <t>S + G</t>
  </si>
  <si>
    <t>COFINS</t>
  </si>
  <si>
    <t>ISS (**)</t>
  </si>
  <si>
    <t>ISS</t>
  </si>
  <si>
    <t>PIS</t>
  </si>
  <si>
    <t>CONTRIBUIÇÃO PREVIDENCIÁRIA SOBRE RECEITA BRUTA (***)</t>
  </si>
  <si>
    <t>CPRB</t>
  </si>
  <si>
    <t xml:space="preserve">Taxa de Tributos (Soma dos itens COFINS, ISS, PIS e CPRB) </t>
  </si>
  <si>
    <t>Taxa de Lucro</t>
  </si>
  <si>
    <t>BDI Resultante</t>
  </si>
  <si>
    <t>Fórmula do BDI conforme Acórdão TCU 2622/2013-P:</t>
  </si>
  <si>
    <t xml:space="preserve">Obs.: </t>
  </si>
  <si>
    <t>(*) Todas as taxas adotadas estão na faixa admissível do Acórdão 2622/2013-P do TCU.</t>
  </si>
  <si>
    <t>CRONOGRAMA FÍSICO-FINANCEIRO</t>
  </si>
  <si>
    <t>ETAPA</t>
  </si>
  <si>
    <t>SERVIÇO</t>
  </si>
  <si>
    <t>TOTAL ETAPA (R$)</t>
  </si>
  <si>
    <t>MÊS/ DESEMBOLSO</t>
  </si>
  <si>
    <t>1º MÊS</t>
  </si>
  <si>
    <t>2º MÊS</t>
  </si>
  <si>
    <t>3º MÊS</t>
  </si>
  <si>
    <t>4º MÊS</t>
  </si>
  <si>
    <t>TOTAL (R$):</t>
  </si>
  <si>
    <t>TOTAIS PARCIAIS</t>
  </si>
  <si>
    <t>TOTAIS ACUMULADOS</t>
  </si>
  <si>
    <t>MEDIA/MÊS</t>
  </si>
  <si>
    <t>TOTAL GERAL:</t>
  </si>
  <si>
    <t>A3</t>
  </si>
  <si>
    <t>A4</t>
  </si>
  <si>
    <t>A5</t>
  </si>
  <si>
    <t>D1</t>
  </si>
  <si>
    <t>(R$/m²)</t>
  </si>
  <si>
    <t>COMPOSIÇÃO DE ENCARGOS SOCIAIS SOBRE A MÃO DE OBRA</t>
  </si>
  <si>
    <t>ESTADO DE PERNAMBUCO</t>
  </si>
  <si>
    <t>(FONTE: SINAPI-PE)</t>
  </si>
  <si>
    <t>HORISTA (%)</t>
  </si>
  <si>
    <t>MENSALISTA (%)</t>
  </si>
  <si>
    <t>GRUPO A</t>
  </si>
  <si>
    <t>INSS</t>
  </si>
  <si>
    <t>SESI</t>
  </si>
  <si>
    <t>SENAI</t>
  </si>
  <si>
    <t>INCRA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</si>
  <si>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</si>
  <si>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</si>
  <si>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</si>
  <si>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</si>
  <si>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</si>
  <si>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</si>
  <si>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</si>
  <si>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</si>
  <si>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</si>
  <si>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</si>
  <si>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GRUPO B</t>
  </si>
  <si>
    <t>B1</t>
  </si>
  <si>
    <t>Repouso Semanal Remunerado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</si>
  <si>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</si>
  <si>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</si>
  <si>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</si>
  <si>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</si>
  <si>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</si>
  <si>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</si>
  <si>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</si>
  <si>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</si>
  <si>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</si>
  <si>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</si>
  <si>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</si>
  <si>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</si>
  <si>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</si>
  <si>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</si>
  <si>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</si>
  <si>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</si>
  <si>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</si>
  <si>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</si>
  <si>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</si>
  <si>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</si>
  <si>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Aviso Prévio Indenizado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</si>
  <si>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</si>
  <si>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</si>
  <si>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</si>
  <si>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</si>
  <si>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</si>
  <si>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</si>
  <si>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</si>
  <si>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</si>
  <si>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</si>
  <si>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Reincidência de Grupo A sobre Grupo B</t>
  </si>
  <si>
    <t>D2</t>
  </si>
  <si>
    <t>Reincidência de Grupo A sobre Aviso Prévio Trabalhado 
e Reincidência do FGTS sobre Aviso Prévio Indenizado</t>
  </si>
  <si>
    <t>D</t>
  </si>
  <si>
    <t>TOTAL GERAL (A+B+C+D)</t>
  </si>
  <si>
    <t>5º MÊS</t>
  </si>
  <si>
    <t>6º MÊS</t>
  </si>
  <si>
    <t>TUBO PVC, SERIE NORMAL, ESGOTO PREDIAL, DN 150 MM, FORNECIDO E INSTALADO EM SUBCOLETOR AÉREO DE ESGOTO SANITÁRIO. AF_08/2022</t>
  </si>
  <si>
    <t>MESES:</t>
  </si>
  <si>
    <t>(**) A alíquota de ISS no Município de Palmares/PE é de 5% sobre os custos de mão de obra. 
Considerou-se para todos os serviços uma proporção de 40% de mão de obra, de modo que a taxa de ISS a incidir sobre os custos unitários dos itens será de 5% x 40% = 2,00%.</t>
  </si>
  <si>
    <t>BDI - BONIFICAÇÃO E DESPESAS INDIRETAS</t>
  </si>
  <si>
    <t>1.7</t>
  </si>
  <si>
    <t>1.8</t>
  </si>
  <si>
    <t>1.9</t>
  </si>
  <si>
    <t>93382</t>
  </si>
  <si>
    <t>REATERRO MANUAL DE VALAS COM COMPACTAÇÃO MECANIZADA. AF_04/2016</t>
  </si>
  <si>
    <t>104488</t>
  </si>
  <si>
    <t>COMPOSIÇÃO PARAMÉTRICA PARA EXECUÇÃO DE ESTRUTURAS DE CONCRETO ARMADO, PARA EDIFICAÇÃO INSTITUCIONAL TÉRREA, FCK = 25 MPA. AF_11/2022</t>
  </si>
  <si>
    <t>5.3</t>
  </si>
  <si>
    <t>5.4</t>
  </si>
  <si>
    <t>5.5</t>
  </si>
  <si>
    <t>98557</t>
  </si>
  <si>
    <t>7.4</t>
  </si>
  <si>
    <t>93656</t>
  </si>
  <si>
    <t>DISJUNTOR MONOPOLAR TIPO DIN, CORRENTE NOMINAL DE 25A - FORNECIMENTO E INSTALAÇÃO. AF_10/2020</t>
  </si>
  <si>
    <t>39445</t>
  </si>
  <si>
    <t>DISPOSITIVO DR, 2 POLOS, SENSIBILIDADE DE 30 MA, CORRENTE DE 25 A, TIPO AC</t>
  </si>
  <si>
    <t>96985</t>
  </si>
  <si>
    <t>HASTE DE ATERRAMENTO 5/8  PARA SPDA - FORNECIMENTO E INSTALAÇÃO. AF_12/2017</t>
  </si>
  <si>
    <r>
      <t xml:space="preserve">(***) Conforme determina a Lei nº 13.161, de 31 de agosto de 2015, que altera a Lei nº 12.546, de 14 de dezembro 2011, para obras de infraestrutura e do setor de construção, foi regulamentada a substituição da contribuição previdenciária patronal de 20% sobre a folha de pagamentos por uma contribuição de 4,50% sobre a receita bruta, sendo facultativa a opção pela contribuição substitutiva. Nesta composição de BDI NÃO foi considerada a opção pela contribuição substitutiva, sendo portanto necessário utilizar tabelas de custos </t>
    </r>
    <r>
      <rPr>
        <u/>
        <sz val="12"/>
        <color theme="1"/>
        <rFont val="Calibri"/>
        <family val="2"/>
        <scheme val="minor"/>
      </rPr>
      <t>NÃO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DESONERADAS</t>
    </r>
    <r>
      <rPr>
        <sz val="12"/>
        <color theme="1"/>
        <rFont val="Calibri"/>
        <family val="2"/>
        <scheme val="minor"/>
      </rPr>
      <t xml:space="preserve"> para elaboração do orçamento básico.</t>
    </r>
  </si>
  <si>
    <t>OBRA: REFORMA E AMPLIAÇÃO DA ESCOLA MUNICIPAL ALUÍSIO SEBASTIÃO MORENO</t>
  </si>
  <si>
    <t>PISOS</t>
  </si>
  <si>
    <t>ESQUADRIAS</t>
  </si>
  <si>
    <r>
      <rPr>
        <b/>
        <sz val="10"/>
        <rFont val="Calibri"/>
        <family val="2"/>
      </rPr>
      <t>BDI</t>
    </r>
    <r>
      <rPr>
        <b/>
        <sz val="9"/>
        <rFont val="Calibri"/>
        <family val="2"/>
      </rPr>
      <t xml:space="preserve"> (EDIFICAÇÕES) =</t>
    </r>
  </si>
  <si>
    <t>DEMOLIÇÕES E REMOÇÕES</t>
  </si>
  <si>
    <t>97644</t>
  </si>
  <si>
    <t>97647</t>
  </si>
  <si>
    <t>REMOÇÃO DE TELHAS, DE FIBROCIMENTO, METÁLICA E CERÂMICA, DE FORMA MANUAL, SEM REAPROVEITAMENTO. AF_12/2017</t>
  </si>
  <si>
    <t>97622</t>
  </si>
  <si>
    <t>DEMOLIÇÃO DE ALVENARIA DE BLOCO FURADO, DE FORMA MANUAL, SEM REAPROVEITAMENTO. AF_12/2017</t>
  </si>
  <si>
    <t>1.10</t>
  </si>
  <si>
    <t>1.11</t>
  </si>
  <si>
    <t>1.13</t>
  </si>
  <si>
    <t>1.14</t>
  </si>
  <si>
    <t>97631</t>
  </si>
  <si>
    <t>DEMOLIÇÃO DE ARGAMASSAS, DE FORMA MANUAL, SEM REAPROVEITAMENTO. AF_12/2017</t>
  </si>
  <si>
    <t>100206</t>
  </si>
  <si>
    <t>TRANSPORTE HORIZONTAL COM JERICA DE 90 L, DE MASSA/ GRANEL (UNIDADE: M3XKM). AF_07/2019</t>
  </si>
  <si>
    <t>M3XKM</t>
  </si>
  <si>
    <t>TRABALHOS EM TERRA</t>
  </si>
  <si>
    <t>94319</t>
  </si>
  <si>
    <t>ATERRO MANUAL DE VALAS COM SOLO ARGILO-ARENOSO E COMPACTAÇÃO MECANIZADA. AF_05/2016</t>
  </si>
  <si>
    <t>INFRAESTRUTURA</t>
  </si>
  <si>
    <t>96620</t>
  </si>
  <si>
    <t>LASTRO DE CONCRETO MAGRO, APLICADO EM PISOS OU RADIERS. AF_08/2017</t>
  </si>
  <si>
    <t>3.3</t>
  </si>
  <si>
    <t>ESTRUTURA</t>
  </si>
  <si>
    <t>LAJE PRÉ-MOLDADA UNIDERECIONAL, BIAPOIADA, BETA 16, ENCHIMENTO EM EPS H=12CM, VIGOTA TRELIÇADA, ESCORAMENTO EM PONTALETES DE MADEIRA, CAPEAMENTO DE 4 CM EM CONCRETO FCK 25 MPA, ALTURA TOTAL DA LAJE (ENCHIMENTO+CAPA) = (12+4) = 16 CM</t>
  </si>
  <si>
    <t>4.3</t>
  </si>
  <si>
    <t>TELA DE ACO SOLDADA NERVURADA, CA-60, Q-92, (1,48 KG/M2), DIAMETRO DO FIO = 4,2 MM, LARGURA = 2,45 X 60 M DE COMPRIMENTO, ESPACAMENTO DA MALHA = 15  X 15 CM</t>
  </si>
  <si>
    <t>4.4</t>
  </si>
  <si>
    <t>93184</t>
  </si>
  <si>
    <t>VERGA PRÉ-MOLDADA PARA PORTAS COM ATÉ 1,5 M DE VÃO. AF_03/2016</t>
  </si>
  <si>
    <t>PAREDES E REVESTIMENTOS</t>
  </si>
  <si>
    <t>103328</t>
  </si>
  <si>
    <t>ALVENARIA DE VEDAÇÃO DE BLOCOS CERÂMICOS FURADOS NA HORIZONTAL DE 9X19X19 CM (ESPESSURA 9 CM) E ARGAMASSA DE ASSENTAMENTO COM PREPARO EM BETONEIRA. AF_12/2021</t>
  </si>
  <si>
    <t>87879</t>
  </si>
  <si>
    <t>CHAPISCO APLICADO EM ALVENARIAS E ESTRUTURAS DE CONCRETO INTERNAS, COM COLHER DE PEDREIRO.  ARGAMASSA TRAÇO 1:3 COM PREPARO EM BETONEIRA 400L. AF_06/2014</t>
  </si>
  <si>
    <t>89173</t>
  </si>
  <si>
    <t>5.6</t>
  </si>
  <si>
    <t>101161</t>
  </si>
  <si>
    <t>ALVENARIA DE VEDAÇÃO COM ELEMENTO VAZADO DE CONCRETO (COBOGÓ) DE 7X50X50CM E ARGAMASSA DE ASSENTAMENTO COM PREPARO EM BETONEIRA. AF_05/2020</t>
  </si>
  <si>
    <t>6.2</t>
  </si>
  <si>
    <t>87680</t>
  </si>
  <si>
    <t>CONTRAPISO EM ARGAMASSA TRAÇO 1:4 (CIMENTO E AREIA), PREPARO MECÂNICO COM BETONEIRA 400 L, APLICADO EM ÁREAS SECAS SOBRE LAJE, NÃO ADERIDO, ACABAMENTO NÃO REFORÇADO, ESPESSURA 4CM. AF_07/2021</t>
  </si>
  <si>
    <t>6.3</t>
  </si>
  <si>
    <t>6.4</t>
  </si>
  <si>
    <t>6.5</t>
  </si>
  <si>
    <t>6.6</t>
  </si>
  <si>
    <t>94207</t>
  </si>
  <si>
    <t>TELHAMENTO COM TELHA ONDULADA DE FIBROCIMENTO E = 6 MM, COM RECOBRIMENTO LATERAL DE 1/4 DE ONDA PARA TELHADO COM INCLINAÇÃO MAIOR QUE 10°, COM ATÉ 2 ÁGUAS, INCLUSO IÇAMENTO. AF_07/2019</t>
  </si>
  <si>
    <t>7.5</t>
  </si>
  <si>
    <t>7.6</t>
  </si>
  <si>
    <t>7.7</t>
  </si>
  <si>
    <t>7.8</t>
  </si>
  <si>
    <t>7.9</t>
  </si>
  <si>
    <t>7.10</t>
  </si>
  <si>
    <t>7.11</t>
  </si>
  <si>
    <t>7.12</t>
  </si>
  <si>
    <t>07</t>
  </si>
  <si>
    <t>98546</t>
  </si>
  <si>
    <t>IMPERMEABILIZAÇÃO DE SUPERFÍCIE COM MANTA ASFÁLTICA, UMA CAMADA, INCLUSIVE APLICAÇÃO DE PRIMER ASFÁLTICO, E=3MM. AF_06/2018</t>
  </si>
  <si>
    <t>98563</t>
  </si>
  <si>
    <t>PROTEÇÃO MECÂNICA DE SUPERFÍCIE HORIZONTAL COM ARGAMASSA DE CIMENTO E AREIA, TRAÇO 1:3, E=2CM. AF_06/2018</t>
  </si>
  <si>
    <t>91338</t>
  </si>
  <si>
    <t>PORTA DE ALUMÍNIO DE ABRIR COM LAMBRI, COM GUARNIÇÃO, FIXAÇÃO COM PARAFUSOS - FORNECIMENTO E INSTALAÇÃO. AF_12/2019</t>
  </si>
  <si>
    <t>8.3</t>
  </si>
  <si>
    <t>8.4</t>
  </si>
  <si>
    <t>94570</t>
  </si>
  <si>
    <t>8.5</t>
  </si>
  <si>
    <t>8.6</t>
  </si>
  <si>
    <t>99862</t>
  </si>
  <si>
    <t>GRADIL EM ALUMÍNIO FIXADO EM VÃOS DE JANELAS, FORMADO POR TUBOS DE 3/4". AF_04/2019</t>
  </si>
  <si>
    <t>100701</t>
  </si>
  <si>
    <t>PORTA DE FERRO, DE ABRIR, TIPO GRADE COM CHAPA, COM GUARNIÇÕES. AF_12/2019</t>
  </si>
  <si>
    <t>88485</t>
  </si>
  <si>
    <t>APLICAÇÃO DE FUNDO SELADOR ACRÍLICO EM PAREDES, UMA DEMÃO. AF_06/2014</t>
  </si>
  <si>
    <t>102213</t>
  </si>
  <si>
    <t>PINTURA VERNIZ (INCOLOR) ALQUÍDICO EM MADEIRA, USO INTERNO E EXTERNO, 2 DEMÃOS. AF_01/2021</t>
  </si>
  <si>
    <t>9.5</t>
  </si>
  <si>
    <t>INSTALAÇÕES HIDROSSANITÁRIAS</t>
  </si>
  <si>
    <t>89957</t>
  </si>
  <si>
    <t>PONTO DE CONSUMO TERMINAL DE ÁGUA FRIA (SUBRAMAL) COM TUBULAÇÃO DE PVC, DN 25 MM, INSTALADO EM RAMAL DE ÁGUA, INCLUSOS RASGO E CHUMBAMENTO EM ALVENARIA. AF_12/2014</t>
  </si>
  <si>
    <t>09</t>
  </si>
  <si>
    <t>89707</t>
  </si>
  <si>
    <t>BANCADA DE GRANITO CINZA POLIDO, ESPESSURA DE 2,0 CM, PARA PIA OU LAVATÓRIO - FORNECIMENTO E INSTALAÇÃO</t>
  </si>
  <si>
    <t>10.11</t>
  </si>
  <si>
    <t>10.12</t>
  </si>
  <si>
    <t>86935</t>
  </si>
  <si>
    <t>CUBA DE EMBUTIR DE AÇO INOXIDÁVEL MÉDIA, INCLUSO VÁLVULA TIPO AMERICANA EM METAL CROMADO E SIFÃO FLEXÍVEL EM PVC - FORNECIMENTO E INSTALAÇÃO. AF_01/2020</t>
  </si>
  <si>
    <t>10.13</t>
  </si>
  <si>
    <t>10.14</t>
  </si>
  <si>
    <t>10.15</t>
  </si>
  <si>
    <t>10.16</t>
  </si>
  <si>
    <t>86931</t>
  </si>
  <si>
    <t>VASO SANITÁRIO SIFONADO COM CAIXA ACOPLADA LOUÇA BRANCA, INCLUSO ENGATE FLEXÍVEL EM PLÁSTICO BRANCO, 1/2  X 40CM - FORNECIMENTO E INSTALAÇÃO. AF_01/2020</t>
  </si>
  <si>
    <t>10.17</t>
  </si>
  <si>
    <t>100849</t>
  </si>
  <si>
    <t>ASSENTO SANITÁRIO CONVENCIONAL - FORNECIMENTO E INSTALACAO. AF_01/2020</t>
  </si>
  <si>
    <t>10.18</t>
  </si>
  <si>
    <t>10.19</t>
  </si>
  <si>
    <t>10.20</t>
  </si>
  <si>
    <t>10.21</t>
  </si>
  <si>
    <t>10.22</t>
  </si>
  <si>
    <t>10.23</t>
  </si>
  <si>
    <t>100860</t>
  </si>
  <si>
    <t>CHUVEIRO ELÉTRICO COMUM CORPO PLÁSTICO, TIPO DUCHA  FORNECIMENTO E INSTALAÇÃO. AF_01/2020</t>
  </si>
  <si>
    <t>95544</t>
  </si>
  <si>
    <t>PAPELEIRA DE PAREDE EM METAL CROMADO SEM TAMPA, INCLUSO FIXAÇÃO. AF_01/2020</t>
  </si>
  <si>
    <t>95545</t>
  </si>
  <si>
    <t>SABONETEIRA DE PAREDE EM METAL CROMADO, INCLUSO FIXAÇÃO. AF_01/2020</t>
  </si>
  <si>
    <t>95547</t>
  </si>
  <si>
    <t>SABONETEIRA PLASTICA TIPO DISPENSER PARA SABONETE LIQUIDO COM RESERVATORIO 800 A 1500 ML, INCLUSO FIXAÇÃO. AF_01/2020</t>
  </si>
  <si>
    <t>100869</t>
  </si>
  <si>
    <t>BARRA DE APOIO RETA, EM ACO INOX POLIDO, COMPRIMENTO 90 CM,  FIXADA NA PAREDE - FORNECIMENTO E INSTALAÇÃO. AF_01/2020</t>
  </si>
  <si>
    <t>INSTALAÇÕES ELÉTRICAS</t>
  </si>
  <si>
    <t>PONTO DE INTERRUPTOR SIMPLES, CAIXA RETANGULAR 4" X 2", ELETRODUTO DE PVC FLEXÍVEL CORRUGADO DE 25 MM (3/4"), CABO DE COBRE ANTI-CHAMA DE 2,5 MM², RASGO, QUEBRA E CHUMBAMENTO</t>
  </si>
  <si>
    <t>PONTO DE ILUMINAÇÃO INSTALADO EM TETO OU FORRO, COM ELETRODUTO DE PVC FLEXÍVEL CORRUGADO DE 25 MM (3/4"), CABO DE COBRE ANTI-CHAMA DE 2,5 MM²</t>
  </si>
  <si>
    <t>11.11</t>
  </si>
  <si>
    <t>11.12</t>
  </si>
  <si>
    <t>101632</t>
  </si>
  <si>
    <t>RELÉ FOTOELÉTRICO PARA COMANDO DE ILUMINAÇÃO EXTERNA 1000 W - FORNECIMENTO E INSTALAÇÃO. AF_08/2020</t>
  </si>
  <si>
    <t>11.13</t>
  </si>
  <si>
    <t>93654</t>
  </si>
  <si>
    <t>DISJUNTOR MONOPOLAR TIPO DIN, CORRENTE NOMINAL DE 16A - FORNECIMENTO E INSTALAÇÃO. AF_10/2020</t>
  </si>
  <si>
    <t>11.14</t>
  </si>
  <si>
    <t>11.15</t>
  </si>
  <si>
    <t>11.16</t>
  </si>
  <si>
    <t>11.17</t>
  </si>
  <si>
    <t xml:space="preserve">UN    </t>
  </si>
  <si>
    <t>11.18</t>
  </si>
  <si>
    <t>11.19</t>
  </si>
  <si>
    <t>11.20</t>
  </si>
  <si>
    <t>101880</t>
  </si>
  <si>
    <t>QUADRO DE DISTRIBUIÇÃO DE ENERGIA EM CHAPA DE AÇO GALVANIZADO, DE EMBUTIR, COM BARRAMENTO TRIFÁSICO, PARA 30 DISJUNTORES DIN 150A - FORNECIMENTO E INSTALAÇÃO. AF_10/2020</t>
  </si>
  <si>
    <t>11.21</t>
  </si>
  <si>
    <t>97886</t>
  </si>
  <si>
    <t>CAIXA ENTERRADA ELÉTRICA RETANGULAR, EM ALVENARIA COM TIJOLOS CERÂMICOS MACIÇOS, FUNDO COM BRITA, DIMENSÕES INTERNAS: 0,3X0,3X0,3 M. AF_12/2020</t>
  </si>
  <si>
    <t>SERVIÇOS COMPLEMENTARES</t>
  </si>
  <si>
    <t>12.3</t>
  </si>
  <si>
    <t>101909</t>
  </si>
  <si>
    <t>EXTINTOR DE INCÊNDIO PORTÁTIL COM CARGA DE PQS DE 6 KG, CLASSE BC - FORNECIMENTO E INSTALAÇÃO. AF_10/2020_P</t>
  </si>
  <si>
    <t>101905</t>
  </si>
  <si>
    <t>EXTINTOR DE INCÊNDIO PORTÁTIL COM CARGA DE ÁGUA PRESSURIZADA DE 10 L, CLASSE A - FORNECIMENTO E INSTALAÇÃO. AF_10/2020_P</t>
  </si>
  <si>
    <t>ÁREA CONSTRUÍDA:</t>
  </si>
  <si>
    <t>AMPLIAÇÃO:</t>
  </si>
  <si>
    <t>REFORMA:</t>
  </si>
  <si>
    <t>21141</t>
  </si>
  <si>
    <t>91953</t>
  </si>
  <si>
    <t>INTERRUPTOR SIMPLES (1 MÓDULO), 10A/250V, INCLUINDO SUPORTE E PLACA - FORNECIMENTO E INSTALAÇÃO. AF_12/2015</t>
  </si>
  <si>
    <t>39391</t>
  </si>
  <si>
    <t>103689</t>
  </si>
  <si>
    <t>FORNECIMENTO E INSTALAÇÃO DE PLACA DE OBRA COM CHAPA GALVANIZADA E ESTRUTURA DE MADEIRA. AF_03/2022_PS</t>
  </si>
  <si>
    <t>104475</t>
  </si>
  <si>
    <t>COMPOSIÇÃO PARAMÉTRICA DE PONTO ELÉTRICO DE TOMADA DE USO GERAL 2P+T (10A/250V) EM EDIFÍCIO RESIDENCIAL COM ELETRODUTO EMBUTIDO EM RASGOS NAS PAREDES, INCLUSO TOMADA, ELETRODUTO, CABO, RASGO, QUEBRA E CHUMBAMENTO. AF_11/2022</t>
  </si>
  <si>
    <t>REFORMA E AMPLIAÇÃO DA ESCOLA MUNICIPAL ALUÍSIO SEBASTIÃO MORENO</t>
  </si>
  <si>
    <t>PORTA DE MADEIRA MACIÇA, ESPESSURA DE 3 CM, INCLUSO 03 DOBRADIÇAS, ALIZAR DE 5 X 1,5CM, BATENTE, FECHADURA DE EMBUTIR COM CILINDRO, EXTERNA, COMPLETA - FORNECIMENTO E INSTALAÇÃO</t>
  </si>
  <si>
    <t>REVESTIMENTO CERÂMICO PARA PAREDE, 10 X 10 CM, APLICADO COM ARGAMASSA AC-II, REJUNTADO</t>
  </si>
  <si>
    <t>ALVENARIA EM TIJOLO CERAMICO FURADO 9X19X19CM, 1 VEZ (ESPESSURA 19 CM), ASSENTADO EM ARGAMASSA TRACO 1:4 (CIMENTO E AREIA MEDIA), PREPARO MECÂNICO, JUNTAS DE 1 CM</t>
  </si>
  <si>
    <t>OBRA: CONSTRUÇÃO DE QUADRA COBERTA COM VESTIÁRIO, PADRÃO FNDE, ANEXA À ESCOLA MUNICIPAL ALUÍSIO SEBASTIÃO MORENO</t>
  </si>
  <si>
    <t>LOCALIZAÇÃO: DISTRITO DE PIRANGI, ZONA RURAL, PALMARES/PE - COORDENADAS: -8.665917, -35.617748</t>
  </si>
  <si>
    <t>FONTES DE PREÇOS: SINAPI-PE FEVEREIRO-2024, COMPESA-PE DEZEMBRO/2023, ORSE-SE FEVEREIRO-2024 E COMPOSIÇÕES</t>
  </si>
  <si>
    <t>DATA: MAIO/2024</t>
  </si>
  <si>
    <t>FONTES DE PREÇOS: SINAPI-PE FEVEREIRO/2024, ORSE FEVEREIRO/2024, COMPESA-PE DEZEMBRO/2023 E COMPOSIÇÕES</t>
  </si>
  <si>
    <t>COMPESA</t>
  </si>
  <si>
    <t>01.06.01U</t>
  </si>
  <si>
    <t>LOCAÇÃO DA OBRA ( COM USO DE GABARITO DE MADEIRA COM APROVEITAMENTO DE 3 VEZES ).</t>
  </si>
  <si>
    <t>01.08.39U</t>
  </si>
  <si>
    <t>FECHAMENTO TEMPORÁRIO DE CONSTRUÇÃO TIPO TAPUME EM TELHA METÁLICA</t>
  </si>
  <si>
    <t>97645</t>
  </si>
  <si>
    <t>97663</t>
  </si>
  <si>
    <t>REMOÇÃO DE LOUÇAS, DE FORMA MANUAL, SEM REAPROVEITAMENTO. AF_12/2017</t>
  </si>
  <si>
    <t>ORSE</t>
  </si>
  <si>
    <t>97634</t>
  </si>
  <si>
    <t>DEMOLIÇÃO DE REVESTIMENTO CERÂMICO, DE FORMA MECANIZADA COM MARTELETE, SEM REAPROVEITAMENTO. AF_12/2017</t>
  </si>
  <si>
    <t>1.12</t>
  </si>
  <si>
    <t>97629</t>
  </si>
  <si>
    <t>DEMOLIÇÃO DE LAJES, DE FORMA MECANIZADA COM MARTELETE, SEM REAPROVEITAMENTO. AF_12/2017</t>
  </si>
  <si>
    <t>103800</t>
  </si>
  <si>
    <t>PEDRA ARGAMASSADA COM CIMENTO E AREIA 1:3, 40% DE ARGAMASSA EM VOLUME - AREIA E PEDRA DE MÃO COMERCIAIS - FORNECIMENTO E ASSENTAMENTO. AF_08/2022</t>
  </si>
  <si>
    <t>3.4</t>
  </si>
  <si>
    <t>EXECUÇÃO DE ESTRUTURAS DE CONCRETO ARMADO, PARA EDIFICAÇÃO INSTITUCIONAL TÉRREA, FCK = 25 MPA.</t>
  </si>
  <si>
    <t>EMBOÇO/MASSA ÚNICA, APLICADO MANUALMENTE, TRAÇO 1:2:8, EM BETONEIRA DE 400L, PAREDES INTERNAS, COM EXECUÇÃO DE TALISCAS, EDIFICAÇÃO HABITACIONAL UNIFAMILIAR (CASAS) E EDIFICAÇÃO PÚBLICA PADRÃO</t>
  </si>
  <si>
    <t>REGULARIZAÇÃO MANUAL</t>
  </si>
  <si>
    <t>COBERTURAS</t>
  </si>
  <si>
    <t>100382</t>
  </si>
  <si>
    <t>FABRICAÇÃO E INSTALAÇÃO DE PONTALETES DE MADEIRA NÃO APARELHADA PARA TELHADOS COM ATÉ 2 ÁGUAS E COM TELHA ONDULADA DE FIBROCIMENTO, ALUMÍNIO OU PLÁSTICA EM EDIFÍCIO RESIDENCIAL TÉRREO, INCLUSO TRANSPORTE VERTICAL. AF_07/2019</t>
  </si>
  <si>
    <t>92543</t>
  </si>
  <si>
    <t>TRAMA DE MADEIRA COMPOSTA POR TERÇAS PARA TELHADOS DE ATÉ 2 ÁGUAS PARA TELHA ONDULADA DE FIBROCIMENTO, METÁLICA, PLÁSTICA OU TERMOACÚSTICA, INCLUSO TRANSPORTE VERTICAL. AF_07/2019</t>
  </si>
  <si>
    <t>CHAPISCO APLICADO EM ALVENARIAS E ESTRUTURAS DE CONCRETO INTERNAS, COM COLHER DE PEDREIRO.  ARGAMASSA TRAÇO 1:3 COM PREPARO EM BETONEIRA 400L. AF_10/2022</t>
  </si>
  <si>
    <t>EMBOÇO/MASSA ÚNICA, APLICADO MANUALMENTE, TRAÇO 1:2:8, EM BETONEIRA DE 400L, PAREDES INTERNAS, COM EXECUÇÃO DE TALISCAS, EDIFICAÇÃO HABITACIONAL UNIFAMILIAR (CASAS) E EDIFICAÇÃO PÚBLICA PADRÃO. AF_12/2014</t>
  </si>
  <si>
    <t>JANELA DE ALUMÍNIO DE CORRER COM 2 FOLHAS PARA VIDROS, COM VIDROS, BATENTE, ACABAMENTO COM ACETATO OU BRILHANTE E FERRAGENS. EXCLUSIVE ALIZAR E CONTRAMARCO. FORNECIMENTO E INSTALAÇÃO. AF_12/2019</t>
  </si>
  <si>
    <t>94590</t>
  </si>
  <si>
    <t>CONTRAMARCO DE ALUMÍNIO, FIXAÇÃO COM PARAFUSO - FORNECIMENTO E INSTALAÇÃO. AF_12/2019</t>
  </si>
  <si>
    <t>PINTURAS</t>
  </si>
  <si>
    <t>28.02.04U</t>
  </si>
  <si>
    <t>PONTO DE ESGOTO PARA VASO SANITÁRIO, INCLUSIVE TUBOS E CONEXÕES EM PVC ATÉ A COLUNA OU SUBCOLETOR.</t>
  </si>
  <si>
    <t>28.02.02U</t>
  </si>
  <si>
    <t>PONTO DE ESGOTO PARA PIA OU LAVANDERIA, INCLUSIVE TUBULAÇÕES E CONEXÕES EM PVC  RÍGIDO  SOLDÁVEIS, ATÉ A COLUNA OU O SUB-COLETOR.</t>
  </si>
  <si>
    <t>28.02.03U</t>
  </si>
  <si>
    <t>PONTO DE ESGOTO PARA RALO SINFONADO, INCLUSIVE RALO, TUBOS E CONEXÕES ATÉ A COLUNA OU SUBCOLETOR.</t>
  </si>
  <si>
    <t>CAIXA SIFONADA, PVC, DN 100 X 100 X 50 MM, JUNTA ELÁSTICA, FORNECIDA E INSTALADA EM RAMAL DE DESCARGA OU EM RAMAL DE ESGOTO SANITÁRIO. AF_08/2022</t>
  </si>
  <si>
    <t>98102</t>
  </si>
  <si>
    <t>CAIXA DE GORDURA SIMPLES, CIRCULAR, EM CONCRETO PRÉ-MOLDADO, DIÂMETRO INTERNO = 0,4 M, ALTURA INTERNA = 0,4 M. AF_12/2020</t>
  </si>
  <si>
    <t>86919</t>
  </si>
  <si>
    <t>TANQUE DE LOUÇA BRANCA COM COLUNA, 30L OU EQUIVALENTE, INCLUSO SIFÃO FLEXÍVEL EM PVC, VÁLVULA METÁLICA E TORNEIRA DE METAL CROMADO PADRÃO MÉDIO - FORNECIMENTO E INSTALAÇÃO. AF_01/2020</t>
  </si>
  <si>
    <t>09828</t>
  </si>
  <si>
    <t>TORNEIRA PARA LAVATÓRIO, DE MESA, BICA BAIXA, LINHA LINK, REF.1197 C.LNK, D=1/2", DA DECA OU SIMILAR</t>
  </si>
  <si>
    <t>12610</t>
  </si>
  <si>
    <t>TORNEIRA PARA LAVATÓRIO, DE MESA, CROMADA, BICA ALTA, REF.: FLEX PLUS, 1198 C21, DA DECA OU SIMILAR</t>
  </si>
  <si>
    <t>7602</t>
  </si>
  <si>
    <t>TORNEIRA DE METAL AMARELO, PARA TANQUE / JARDIM, DE PAREDE, COM BICO PLASTICO, CANO CURTO, AREA EXTERNA, PADRAO POPULAR / USO GERAL, 1/2 " OU 3/4 " (REF 1128)</t>
  </si>
  <si>
    <t>91959</t>
  </si>
  <si>
    <t>INTERRUPTOR SIMPLES (2 MÓDULOS), 10A/250V, INCLUINDO SUPORTE E PLACA - FORNECIMENTO E INSTALAÇÃO. AF_12/2015</t>
  </si>
  <si>
    <t>91967</t>
  </si>
  <si>
    <t>INTERRUPTOR SIMPLES (3 MÓDULOS), 10A/250V, INCLUINDO SUPORTE E PLACA - FORNECIMENTO E INSTALAÇÃO. AF_12/2015</t>
  </si>
  <si>
    <t>104481</t>
  </si>
  <si>
    <t>COMPOSIÇÃO PARAMÉTRICA DE PONTO ELÉTRICO DE TOMADA PARA CHUVEIRO (20A/250V) EM EDIFÍCIO RESIDENCIAL COM ELETRODUTO EMBUTIDO EM RASGOS NAS PAREDES, INCLUSO TOMADA, ELETRODUTO, CABO, RASGO, QUEBRA E CHUMBAMENTO. AF_11/2022</t>
  </si>
  <si>
    <t>97589</t>
  </si>
  <si>
    <t xml:space="preserve">LUMINARIA LED REFLETOR RETANGULAR BIVOLT, LUZ BRANCA, 50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</si>
  <si>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93673</t>
  </si>
  <si>
    <t>DISJUNTOR TRIPOLAR TIPO DIN, CORRENTE NOMINAL DE 50A - FORNECIMENTO E INSTALAÇÃO. AF_10/2020</t>
  </si>
  <si>
    <t>39465</t>
  </si>
  <si>
    <t>DISPOSITIVO DPS CLASSE II, 1 POLO, TENSAO MAXIMA DE 175 V, CORRENTE MAXIMA DE *20* KA (TIPO AC)</t>
  </si>
  <si>
    <t>10</t>
  </si>
  <si>
    <t>101509</t>
  </si>
  <si>
    <t>ENTRADA DE ENERGIA ELÉTRICA, AÉREA, TRIFÁSICA, COM CAIXA DE EMBUTIR, CABO DE 10 MM2 E DISJUNTOR DIN 50A (NÃO INCLUSO O POSTE DE CONCRETO). AF_07/2020_PS</t>
  </si>
  <si>
    <t>41196</t>
  </si>
  <si>
    <t xml:space="preserve">POSTE DE CONCRETO ARMADO DE SECAO DUPLO T, EXTENSAO DE 9,00 M, RESISTENCIA DE 150 DAN, TIPO 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</si>
  <si>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99811</t>
  </si>
  <si>
    <t>LIMPEZA DE CONTRAPISO COM VASSOURA A SECO. AF_04/2019</t>
  </si>
  <si>
    <t>ADMINISTRAÇÃO LOCAL - ENGENHEIRO E ENCARREGADO DE OBRA</t>
  </si>
  <si>
    <t>GRADIL NYLOFOR 3D, MALHA 20X5CM, Ø 5MM, PAINEL DE 250X203 CM, BELGO OU SIMILAR, INCLUSIVE POSTES (SECÇÃO 60X40MM E H=2,60M) E ACESSÓRIOS, REVESTIDO EM POLIESTER POR PROCESSO DE PINTURA ELETROSTÁTICA, COR VERDE</t>
  </si>
  <si>
    <t>GUARDA-CORPO EM TUBOS DE AÇO GALVANIZADO (ALTURA = 1.00), COM BARRAS VERTICAIS A CADA 2.00M (1 1/2"), BARRA HORIZONTAL INTERMEDIÁRIA (1 1/2") E BARRA HORIZONTAL SUPERIOR (1 1/2"), FUNDO EM GRALVAPRIME E PINTURA DE ACABAMENTO EM ESMALTE SINTÉTICO</t>
  </si>
  <si>
    <t>REMOÇÃO DE JANELAS, DE FORMA MANUAL, SEM REAPROVEITAMENTO. AF_09/2023</t>
  </si>
  <si>
    <t>REMOÇÃO DE PORTAS, DE FORMA MANUAL, SEM REAPROVEITAMENTO. AF_09/2023</t>
  </si>
  <si>
    <t>104790</t>
  </si>
  <si>
    <t>DEMOLIÇÃO DE PISO DE CONCRETO SIMPLES, DE FORMA MECANIZADA COM MARTELETE, SEM REAPROVEITAMENTO. AF_09/2023</t>
  </si>
  <si>
    <t>100330</t>
  </si>
  <si>
    <t>RETIRADA E RECOLOCAÇÃO DE  TELHA CERÂMICA CAPA-CANAL, COM ATÉ DUAS ÁGUAS, INCLUSO IÇAMENTO. AF_07/2019</t>
  </si>
  <si>
    <t>100393</t>
  </si>
  <si>
    <t>RETIRADA E RECOLOCAÇÃO DE CAIBRO EM TELHADOS DE ATÉ 2 ÁGUAS COM TELHA CERÂMICA CAPA-CANAL, INCLUSO TRANSPORTE VERTICAL. AF_07/2019</t>
  </si>
  <si>
    <t>100392</t>
  </si>
  <si>
    <t>RETIRADA E RECOLOCAÇÃO DE RIPA EM TELHADOS DE ATÉ 2 ÁGUAS COM TELHA CERÂMICA CAPA-CANAL, INCLUSO TRANSPORTE VERTICAL. AF_07/2019</t>
  </si>
  <si>
    <t>94226</t>
  </si>
  <si>
    <t>SUBCOBERTURA COM MANTA PLÁSTICA REVESTIDA POR PELÍCULA DE ALUMÍNO, INCLUSO TRANSPORTE VERTICAL. AF_07/2019</t>
  </si>
  <si>
    <t>IMPERMEABILIZAÇÃO DE SUPERFÍCIE COM EMULSÃO ASFÁLTICA, 2 DEMÃOS. AF_09/2023</t>
  </si>
  <si>
    <t>98528</t>
  </si>
  <si>
    <t>REMOÇÃO DE RAÍZES REMANESCENTES DE TRONCO DE ÁRVORE COM DIÂMETRO MAIOR OU IGUAL A 0,60 M.AF_05/2018</t>
  </si>
  <si>
    <t>89800</t>
  </si>
  <si>
    <t>TUBO PVC, SERIE NORMAL, ESGOTO PREDIAL, DN 100 MM, FORNECIDO E INSTALADO EM PRUMADA DE ESGOTO SANITÁRIO OU VENTILAÇÃO. AF_08/2022</t>
  </si>
  <si>
    <t>95565</t>
  </si>
  <si>
    <t>TUBO DE CONCRETO PARA REDES COLETORAS DE ÁGUAS PLUVIAIS, DIÂMETRO DE 300MM, JUNTA RÍGIDA, INSTALADO EM LOCAL COM BAIXO NÍVEL DE INTERFERÊNCIAS - FORNECIMENTO E ASSENTAMENTO. AF_12/2015</t>
  </si>
  <si>
    <t>99251</t>
  </si>
  <si>
    <t>CAIXA ENTERRADA HIDRÁULICA RETANGULAR EM ALVENARIA COM TIJOLOS CERÂMICOS MACIÇOS, DIMENSÕES INTERNAS: 0,4X0,4X0,4 M PARA REDE DE DRENAGEM. AF_12/2020</t>
  </si>
  <si>
    <t>99253</t>
  </si>
  <si>
    <t>CAIXA ENTERRADA HIDRÁULICA RETANGULAR EM ALVENARIA COM TIJOLOS CERÂMICOS MACIÇOS, DIMENSÕES INTERNAS: 0,6X0,6X0,6 M PARA REDE DE DRENAGEM. AF_12/2020</t>
  </si>
  <si>
    <t>89446</t>
  </si>
  <si>
    <t>TUBO, PVC, SOLDÁVEL, DN 25MM, INSTALADO EM PRUMADA DE ÁGUA - FORNECIMENTO E INSTALAÇÃO. AF_06/2022</t>
  </si>
  <si>
    <t>96130</t>
  </si>
  <si>
    <t>APLICAÇÃO MANUAL DE MASSA ACRÍLICA EM PAREDES EXTERNAS DE CASAS, UMA DEMÃO. AF_05/2017</t>
  </si>
  <si>
    <t>104642</t>
  </si>
  <si>
    <t>PINTURA LÁTEX ACRÍLICA STANDARD, APLICAÇÃO MANUAL EM PAREDES, DUAS DEMÃOS. AF_04/2023</t>
  </si>
  <si>
    <t>100742</t>
  </si>
  <si>
    <t>PINTURA COM TINTA ALQUÍDICA DE ACABAMENTO (ESMALTE SINTÉTICO ACETINADO) APLICADA A ROLO OU PINCEL SOBRE SUPERFÍCIES METÁLICAS (EXCETO PERFIL) EXECUTADO EM OBRA (POR DEMÃO). AF_01/2020</t>
  </si>
  <si>
    <t>100848</t>
  </si>
  <si>
    <t>VASO SANITÁRIO INFANTIL LOUÇA BRANCA - FORNECIMENTO E INSTALACAO. AF_01/2020</t>
  </si>
  <si>
    <t>100851</t>
  </si>
  <si>
    <t>ASSENTO SANITÁRIO INFANTIL - FORNECIMENTO E INSTALACAO. AF_01/2020</t>
  </si>
  <si>
    <t>97901</t>
  </si>
  <si>
    <t>CAIXA ENTERRADA HIDRÁULICA RETANGULAR EM ALVENARIA COM TIJOLOS CERÂMICOS MACIÇOS, DIMENSÕES INTERNAS: 0,4X0,4X0,4 M PARA REDE DE ESGOTO. AF_12/2020</t>
  </si>
  <si>
    <t>LUMINÁRIA TIPO PLAFON EM PLÁSTICO, DE SOBREPOR, COM 1 LÂMPADA LED DE 40 W</t>
  </si>
  <si>
    <t>FORROS</t>
  </si>
  <si>
    <t>96111</t>
  </si>
  <si>
    <t>FORRO EM RÉGUAS DE PVC, FRISADO, PARA AMBIENTES RESIDENCIAIS, INCLUSIVE ESTRUTURA UNIDIRECIONAL DE FIXAÇÃO. AF_08/2023_PS</t>
  </si>
  <si>
    <t>86903</t>
  </si>
  <si>
    <t>LAVATÓRIO LOUÇA BRANCA COM COLUNA, 45 X 55CM OU EQUIVALENTE, PADRÃO MÉDIO - FORNECIMENTO E INSTALAÇÃO. AF_01/2020</t>
  </si>
  <si>
    <t>DATA: JUNHO/2024</t>
  </si>
  <si>
    <t>102725</t>
  </si>
  <si>
    <t>DRENO BARBACÃ, DN 75 MM, COM MATERIAL DRENANTE. AF_07/2021</t>
  </si>
  <si>
    <t>LAJE PRÉ-MOLDADA UNIDERECIONAL, BIAPOIADA, BETA 12, ENCHIMENTO EM EPS H=8CM, VIGOTA TRELIÇADA, ESCORAMENTO EM PONTALETES DE MADEIRA, CAPEAMENTO DE 4 CM EM CONCRETO FCK 25 MPA, ALTURA TOTAL DA LAJE (ENCHIMENTO+CAPA) = (8+4) = 12 CM</t>
  </si>
  <si>
    <t xml:space="preserve"> APICOAMENTO TOTAL DE REBOCO COM PONTEIRAS/TALHADEIRAS</t>
  </si>
  <si>
    <t>COOMPOSIÇÃO</t>
  </si>
  <si>
    <t>REVESTIMENTO CERÂMICO PARA PAREDES INTERNAS COM PLACAS TIPO ESMALTADA EXTRA  DE DIMENSÕES 45X45 CM, APLICADO COM ARGAMASSA COLANTE AC-2, REJUNTE CIMENTÍCIO</t>
  </si>
  <si>
    <t>LOCALIZAÇÃO: DISTRITO DE PIRANGI, S/N, ZONA RURAL, PALMARES / PE - COORDENADAS: -8.665917, -35.617748</t>
  </si>
  <si>
    <t>PISO EM GRANILITE, COM ESPESSURA DE 8 MM, INCLUSO MISTURA EM BETONEIRA, COLOCAÇÃO DAS JUNTAS, APLICAÇÃO DO PISO, POLIMENTOS COM POLITRIZ, ESTUCAMENTO, COM CIMENTO PORTLAND</t>
  </si>
  <si>
    <t>92397</t>
  </si>
  <si>
    <t>EXECUÇÃO DE PAVIMENTO EM PISO INTERTRAVADO, COM BLOCO RETANGULAR COR NATURAL DE 20 X 10 CM, ESPESSURA 6 CM. AF_10/2022</t>
  </si>
  <si>
    <t>94277</t>
  </si>
  <si>
    <t>ASSENTAMENTO DE GUIA (MEIO-FIO) EM TRECHO RETO, CONFECCIONADA EM CONCRETO PRÉ-FABRICADO, DIMENSÕES 80X08X08X25 CM (COMPRIMENTO X BASE INFERIOR X BASE SUPERIOR X ALTURA). AF_01/2024</t>
  </si>
  <si>
    <t>012</t>
  </si>
  <si>
    <t>GRADIL EM TUBOS DE METALON 25X25MM, ESPAÇADOS A CADA 10CM, COM TRAVAMENTO HORIZONTAL, FIXADO EM VÃOS DE JANELAS, COM 01 DEMÃO DE FUNDO GALVAPRIME E 02 DEMÃOS DE ESMALTE SINTÉTICO</t>
  </si>
  <si>
    <t>12</t>
  </si>
  <si>
    <t>14</t>
  </si>
  <si>
    <t>16</t>
  </si>
  <si>
    <t>15</t>
  </si>
  <si>
    <t>TOTAL GERAL (R$):</t>
  </si>
  <si>
    <t>3.5</t>
  </si>
  <si>
    <t>4.5</t>
  </si>
  <si>
    <t>5.7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</si>
  <si>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</si>
  <si>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</si>
  <si>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</si>
  <si>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</si>
  <si>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</si>
  <si>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</si>
  <si>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</si>
  <si>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</si>
  <si>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</si>
  <si>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</si>
  <si>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</si>
  <si>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8.7</t>
  </si>
  <si>
    <t>8.8</t>
  </si>
  <si>
    <t>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</si>
</sst>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&quot;-&quot;??_);_(@_)"/>
    <numFmt numFmtId="166" formatCode="_-* #,##0.00_-;\-* #,##0.00_-;_-* &quot;-&quot;??_-;_-@"/>
    <numFmt numFmtId="167" formatCode="_(* #,##0.00_);_(* \(#,##0.00\);_(* \-??_);_(@_)"/>
  </numFmts>
  <fonts count="44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9"/>
      <name val="Calibri"/>
      <family val="2"/>
    </font>
    <font>
      <b/>
      <sz val="12"/>
      <color rgb="FFFF0000"/>
      <name val="Calibri"/>
      <family val="2"/>
    </font>
    <font>
      <sz val="11"/>
      <color theme="1"/>
      <name val="Calibri"/>
      <family val="2"/>
    </font>
    <font>
      <b/>
      <i/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  <fill>
      <patternFill patternType="solid">
        <fgColor rgb="FFDDD9C3"/>
        <bgColor rgb="FFDDD9C3"/>
      </patternFill>
    </fill>
    <fill>
      <patternFill patternType="solid">
        <fgColor rgb="FFC6D9F0"/>
        <bgColor rgb="FFC6D9F0"/>
      </patternFill>
    </fill>
    <fill>
      <patternFill patternType="solid">
        <fgColor rgb="FFFFCC66"/>
        <bgColor rgb="FFFFCC66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6DDE8"/>
        <bgColor rgb="FFB6DDE8"/>
      </patternFill>
    </fill>
    <fill>
      <patternFill patternType="solid">
        <fgColor rgb="FFBFBFBF"/>
        <bgColor rgb="FFBFBFB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rgb="FFD6E3BC"/>
      </patternFill>
    </fill>
    <fill>
      <patternFill patternType="solid">
        <fgColor theme="0" tint="-0.14999847407452621"/>
        <bgColor rgb="FFFBD4B4"/>
      </patternFill>
    </fill>
    <fill>
      <patternFill patternType="solid">
        <fgColor theme="8" tint="0.39997558519241921"/>
        <bgColor rgb="FFD6E3BC"/>
      </patternFill>
    </fill>
    <fill>
      <patternFill patternType="solid">
        <fgColor theme="6" tint="0.59999389629810485"/>
        <bgColor rgb="FFC2D69B"/>
      </patternFill>
    </fill>
    <fill>
      <patternFill patternType="solid">
        <fgColor theme="6" tint="0.79998168889431442"/>
        <bgColor rgb="FFD6E3BC"/>
      </patternFill>
    </fill>
    <fill>
      <patternFill patternType="solid">
        <fgColor theme="0" tint="-4.9989318521683403E-2"/>
        <bgColor rgb="FFEAF1DD"/>
      </patternFill>
    </fill>
    <fill>
      <patternFill patternType="solid">
        <fgColor theme="0" tint="-4.9989318521683403E-2"/>
        <bgColor rgb="FFD6E3BC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9" tint="0.59999389629810485"/>
        <bgColor rgb="FFFFCC66"/>
      </patternFill>
    </fill>
    <fill>
      <patternFill patternType="solid">
        <fgColor theme="9" tint="0.59999389629810485"/>
        <bgColor rgb="FFD6E3BC"/>
      </patternFill>
    </fill>
    <fill>
      <patternFill patternType="solid">
        <fgColor theme="0" tint="-4.9989318521683403E-2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165" fontId="15" fillId="0" borderId="19" applyFill="0" applyBorder="0" applyAlignment="0" applyProtection="0"/>
    <xf numFmtId="0" fontId="4" fillId="0" borderId="19"/>
    <xf numFmtId="9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5" fillId="0" borderId="19"/>
    <xf numFmtId="0" fontId="11" fillId="0" borderId="19"/>
    <xf numFmtId="9" fontId="11" fillId="0" borderId="19" applyFont="0" applyFill="0" applyBorder="0" applyAlignment="0" applyProtection="0"/>
    <xf numFmtId="0" fontId="42" fillId="0" borderId="19"/>
    <xf numFmtId="0" fontId="3" fillId="0" borderId="19"/>
    <xf numFmtId="44" fontId="3" fillId="0" borderId="19" applyFont="0" applyFill="0" applyBorder="0" applyAlignment="0" applyProtection="0"/>
    <xf numFmtId="167" fontId="15" fillId="0" borderId="19" applyFill="0" applyBorder="0" applyAlignment="0" applyProtection="0"/>
    <xf numFmtId="0" fontId="2" fillId="0" borderId="19"/>
    <xf numFmtId="0" fontId="1" fillId="0" borderId="19"/>
    <xf numFmtId="43" fontId="1" fillId="0" borderId="19" applyFont="0" applyFill="0" applyBorder="0" applyAlignment="0" applyProtection="0"/>
    <xf numFmtId="9" fontId="1" fillId="0" borderId="19" applyFont="0" applyFill="0" applyBorder="0" applyAlignment="0" applyProtection="0"/>
  </cellStyleXfs>
  <cellXfs count="298">
    <xf numFmtId="0" fontId="0" fillId="0" borderId="0" xfId="0"/>
    <xf numFmtId="0" fontId="6" fillId="0" borderId="0" xfId="0" applyFont="1"/>
    <xf numFmtId="0" fontId="12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18" fillId="0" borderId="45" xfId="0" applyFont="1" applyBorder="1"/>
    <xf numFmtId="0" fontId="17" fillId="19" borderId="36" xfId="0" applyFont="1" applyFill="1" applyBorder="1" applyAlignment="1">
      <alignment horizontal="center" wrapText="1"/>
    </xf>
    <xf numFmtId="0" fontId="17" fillId="20" borderId="36" xfId="0" applyFont="1" applyFill="1" applyBorder="1" applyAlignment="1">
      <alignment horizontal="center" wrapText="1"/>
    </xf>
    <xf numFmtId="0" fontId="17" fillId="0" borderId="36" xfId="0" applyFont="1" applyBorder="1" applyAlignment="1">
      <alignment horizontal="center"/>
    </xf>
    <xf numFmtId="0" fontId="17" fillId="0" borderId="36" xfId="0" applyFont="1" applyBorder="1"/>
    <xf numFmtId="0" fontId="17" fillId="15" borderId="49" xfId="0" applyFont="1" applyFill="1" applyBorder="1"/>
    <xf numFmtId="0" fontId="17" fillId="15" borderId="48" xfId="0" applyFont="1" applyFill="1" applyBorder="1"/>
    <xf numFmtId="0" fontId="18" fillId="0" borderId="36" xfId="0" applyFont="1" applyBorder="1" applyAlignment="1">
      <alignment horizontal="center"/>
    </xf>
    <xf numFmtId="0" fontId="18" fillId="0" borderId="36" xfId="0" applyFont="1" applyBorder="1"/>
    <xf numFmtId="2" fontId="18" fillId="0" borderId="36" xfId="0" applyNumberFormat="1" applyFont="1" applyBorder="1" applyAlignment="1">
      <alignment horizontal="center"/>
    </xf>
    <xf numFmtId="0" fontId="17" fillId="15" borderId="36" xfId="0" applyFont="1" applyFill="1" applyBorder="1" applyAlignment="1">
      <alignment horizontal="center"/>
    </xf>
    <xf numFmtId="2" fontId="17" fillId="15" borderId="36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36" xfId="0" applyFont="1" applyBorder="1" applyAlignment="1">
      <alignment wrapText="1"/>
    </xf>
    <xf numFmtId="2" fontId="21" fillId="19" borderId="36" xfId="0" applyNumberFormat="1" applyFont="1" applyFill="1" applyBorder="1" applyAlignment="1">
      <alignment horizontal="center"/>
    </xf>
    <xf numFmtId="2" fontId="21" fillId="20" borderId="36" xfId="0" applyNumberFormat="1" applyFont="1" applyFill="1" applyBorder="1" applyAlignment="1">
      <alignment horizontal="center"/>
    </xf>
    <xf numFmtId="43" fontId="18" fillId="0" borderId="0" xfId="4" applyFont="1" applyAlignment="1">
      <alignment horizontal="center"/>
    </xf>
    <xf numFmtId="43" fontId="18" fillId="0" borderId="0" xfId="4" applyFont="1"/>
    <xf numFmtId="43" fontId="23" fillId="0" borderId="0" xfId="4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 vertical="center"/>
    </xf>
    <xf numFmtId="0" fontId="26" fillId="0" borderId="0" xfId="0" applyFont="1"/>
    <xf numFmtId="0" fontId="18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/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0" fontId="32" fillId="13" borderId="6" xfId="0" applyFont="1" applyFill="1" applyBorder="1" applyAlignment="1">
      <alignment horizontal="center" vertical="center"/>
    </xf>
    <xf numFmtId="4" fontId="32" fillId="10" borderId="5" xfId="0" applyNumberFormat="1" applyFont="1" applyFill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7" xfId="0" applyFont="1" applyBorder="1" applyAlignment="1">
      <alignment horizontal="left" vertical="center"/>
    </xf>
    <xf numFmtId="4" fontId="32" fillId="0" borderId="7" xfId="0" applyNumberFormat="1" applyFont="1" applyBorder="1" applyAlignment="1">
      <alignment horizontal="center" vertical="center"/>
    </xf>
    <xf numFmtId="0" fontId="27" fillId="24" borderId="19" xfId="0" applyFont="1" applyFill="1" applyBorder="1" applyAlignment="1">
      <alignment vertical="center"/>
    </xf>
    <xf numFmtId="10" fontId="21" fillId="23" borderId="7" xfId="0" applyNumberFormat="1" applyFont="1" applyFill="1" applyBorder="1" applyAlignment="1">
      <alignment horizontal="center" vertical="center"/>
    </xf>
    <xf numFmtId="0" fontId="27" fillId="15" borderId="0" xfId="0" applyFont="1" applyFill="1"/>
    <xf numFmtId="0" fontId="32" fillId="0" borderId="7" xfId="0" applyFont="1" applyBorder="1" applyAlignment="1">
      <alignment horizontal="justify" vertical="center" wrapText="1"/>
    </xf>
    <xf numFmtId="0" fontId="33" fillId="22" borderId="0" xfId="0" applyFont="1" applyFill="1" applyAlignment="1">
      <alignment vertical="center"/>
    </xf>
    <xf numFmtId="166" fontId="32" fillId="25" borderId="7" xfId="0" applyNumberFormat="1" applyFont="1" applyFill="1" applyBorder="1" applyAlignment="1">
      <alignment horizontal="center" vertical="center"/>
    </xf>
    <xf numFmtId="0" fontId="33" fillId="22" borderId="0" xfId="0" applyFont="1" applyFill="1"/>
    <xf numFmtId="10" fontId="32" fillId="3" borderId="7" xfId="0" applyNumberFormat="1" applyFont="1" applyFill="1" applyBorder="1" applyAlignment="1">
      <alignment horizontal="center" vertical="center"/>
    </xf>
    <xf numFmtId="0" fontId="33" fillId="0" borderId="7" xfId="0" applyFont="1" applyBorder="1" applyAlignment="1">
      <alignment horizontal="justify" vertical="center" wrapText="1"/>
    </xf>
    <xf numFmtId="10" fontId="35" fillId="0" borderId="7" xfId="0" applyNumberFormat="1" applyFont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166" fontId="32" fillId="3" borderId="7" xfId="0" applyNumberFormat="1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vertical="center"/>
    </xf>
    <xf numFmtId="4" fontId="21" fillId="12" borderId="7" xfId="0" applyNumberFormat="1" applyFont="1" applyFill="1" applyBorder="1" applyAlignment="1">
      <alignment horizontal="center" vertical="center"/>
    </xf>
    <xf numFmtId="165" fontId="21" fillId="12" borderId="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44" fontId="33" fillId="0" borderId="0" xfId="5" applyFont="1" applyAlignment="1">
      <alignment vertic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49" fontId="28" fillId="0" borderId="19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2" fillId="10" borderId="5" xfId="0" applyFont="1" applyFill="1" applyBorder="1"/>
    <xf numFmtId="0" fontId="32" fillId="10" borderId="5" xfId="0" applyFont="1" applyFill="1" applyBorder="1" applyAlignment="1">
      <alignment horizontal="center"/>
    </xf>
    <xf numFmtId="0" fontId="32" fillId="0" borderId="2" xfId="0" applyFont="1" applyBorder="1"/>
    <xf numFmtId="0" fontId="32" fillId="0" borderId="2" xfId="0" applyFont="1" applyBorder="1" applyAlignment="1">
      <alignment horizontal="center"/>
    </xf>
    <xf numFmtId="0" fontId="32" fillId="0" borderId="5" xfId="0" applyFont="1" applyBorder="1"/>
    <xf numFmtId="0" fontId="32" fillId="0" borderId="5" xfId="0" applyFont="1" applyBorder="1" applyAlignment="1">
      <alignment horizontal="center"/>
    </xf>
    <xf numFmtId="10" fontId="32" fillId="4" borderId="5" xfId="0" applyNumberFormat="1" applyFont="1" applyFill="1" applyBorder="1" applyAlignment="1">
      <alignment horizontal="center"/>
    </xf>
    <xf numFmtId="2" fontId="28" fillId="0" borderId="5" xfId="0" applyNumberFormat="1" applyFont="1" applyBorder="1" applyAlignment="1">
      <alignment horizontal="center"/>
    </xf>
    <xf numFmtId="10" fontId="28" fillId="0" borderId="5" xfId="0" applyNumberFormat="1" applyFont="1" applyBorder="1" applyAlignment="1">
      <alignment horizontal="center"/>
    </xf>
    <xf numFmtId="10" fontId="32" fillId="0" borderId="5" xfId="0" applyNumberFormat="1" applyFont="1" applyBorder="1" applyAlignment="1">
      <alignment horizontal="center"/>
    </xf>
    <xf numFmtId="10" fontId="32" fillId="0" borderId="2" xfId="0" applyNumberFormat="1" applyFont="1" applyBorder="1" applyAlignment="1">
      <alignment horizontal="center"/>
    </xf>
    <xf numFmtId="0" fontId="32" fillId="10" borderId="22" xfId="0" applyFont="1" applyFill="1" applyBorder="1"/>
    <xf numFmtId="0" fontId="33" fillId="10" borderId="4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3" fillId="0" borderId="25" xfId="0" applyFont="1" applyBorder="1"/>
    <xf numFmtId="0" fontId="33" fillId="0" borderId="26" xfId="0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32" fillId="0" borderId="0" xfId="0" applyFont="1"/>
    <xf numFmtId="0" fontId="33" fillId="0" borderId="28" xfId="0" applyFont="1" applyBorder="1"/>
    <xf numFmtId="0" fontId="33" fillId="0" borderId="29" xfId="0" applyFont="1" applyBorder="1" applyAlignment="1">
      <alignment horizontal="center"/>
    </xf>
    <xf numFmtId="0" fontId="33" fillId="0" borderId="30" xfId="0" applyFont="1" applyBorder="1"/>
    <xf numFmtId="0" fontId="33" fillId="0" borderId="31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49" fontId="32" fillId="26" borderId="7" xfId="0" applyNumberFormat="1" applyFont="1" applyFill="1" applyBorder="1" applyAlignment="1">
      <alignment horizontal="center" vertical="center" wrapText="1"/>
    </xf>
    <xf numFmtId="0" fontId="32" fillId="26" borderId="7" xfId="0" applyFont="1" applyFill="1" applyBorder="1" applyAlignment="1">
      <alignment horizontal="justify" vertical="center" wrapText="1"/>
    </xf>
    <xf numFmtId="4" fontId="32" fillId="26" borderId="7" xfId="0" applyNumberFormat="1" applyFont="1" applyFill="1" applyBorder="1" applyAlignment="1">
      <alignment horizontal="center" vertical="center"/>
    </xf>
    <xf numFmtId="49" fontId="32" fillId="26" borderId="7" xfId="0" applyNumberFormat="1" applyFont="1" applyFill="1" applyBorder="1" applyAlignment="1">
      <alignment horizontal="center" vertical="center"/>
    </xf>
    <xf numFmtId="4" fontId="32" fillId="27" borderId="7" xfId="0" applyNumberFormat="1" applyFont="1" applyFill="1" applyBorder="1" applyAlignment="1">
      <alignment horizontal="center" vertical="center"/>
    </xf>
    <xf numFmtId="166" fontId="34" fillId="27" borderId="5" xfId="0" applyNumberFormat="1" applyFont="1" applyFill="1" applyBorder="1" applyAlignment="1">
      <alignment horizontal="center" vertical="center"/>
    </xf>
    <xf numFmtId="10" fontId="34" fillId="0" borderId="5" xfId="0" applyNumberFormat="1" applyFont="1" applyBorder="1" applyAlignment="1">
      <alignment horizontal="center" vertical="center"/>
    </xf>
    <xf numFmtId="10" fontId="34" fillId="28" borderId="7" xfId="0" applyNumberFormat="1" applyFont="1" applyFill="1" applyBorder="1" applyAlignment="1">
      <alignment horizontal="center" vertical="center"/>
    </xf>
    <xf numFmtId="10" fontId="35" fillId="28" borderId="7" xfId="0" applyNumberFormat="1" applyFont="1" applyFill="1" applyBorder="1" applyAlignment="1">
      <alignment horizontal="center" vertical="center"/>
    </xf>
    <xf numFmtId="10" fontId="34" fillId="29" borderId="7" xfId="0" applyNumberFormat="1" applyFont="1" applyFill="1" applyBorder="1" applyAlignment="1">
      <alignment horizontal="center" vertical="center"/>
    </xf>
    <xf numFmtId="0" fontId="21" fillId="30" borderId="7" xfId="0" applyFont="1" applyFill="1" applyBorder="1" applyAlignment="1">
      <alignment horizontal="center" vertical="center" wrapText="1"/>
    </xf>
    <xf numFmtId="0" fontId="21" fillId="31" borderId="7" xfId="0" applyFont="1" applyFill="1" applyBorder="1" applyAlignment="1">
      <alignment horizontal="justify" vertical="center" wrapText="1"/>
    </xf>
    <xf numFmtId="4" fontId="21" fillId="30" borderId="7" xfId="0" applyNumberFormat="1" applyFont="1" applyFill="1" applyBorder="1" applyAlignment="1">
      <alignment horizontal="center" vertical="center"/>
    </xf>
    <xf numFmtId="0" fontId="27" fillId="30" borderId="6" xfId="0" applyFont="1" applyFill="1" applyBorder="1" applyAlignment="1">
      <alignment vertical="center"/>
    </xf>
    <xf numFmtId="166" fontId="21" fillId="32" borderId="7" xfId="0" applyNumberFormat="1" applyFont="1" applyFill="1" applyBorder="1" applyAlignment="1">
      <alignment horizontal="center" vertical="center"/>
    </xf>
    <xf numFmtId="0" fontId="27" fillId="21" borderId="0" xfId="0" applyFont="1" applyFill="1"/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10" fontId="21" fillId="33" borderId="7" xfId="3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21" borderId="0" xfId="0" applyFont="1" applyFill="1" applyAlignment="1">
      <alignment vertical="center"/>
    </xf>
    <xf numFmtId="0" fontId="18" fillId="15" borderId="0" xfId="0" applyFont="1" applyFill="1" applyAlignment="1">
      <alignment vertical="center"/>
    </xf>
    <xf numFmtId="0" fontId="17" fillId="14" borderId="0" xfId="0" applyFont="1" applyFill="1" applyAlignment="1">
      <alignment vertical="center"/>
    </xf>
    <xf numFmtId="0" fontId="7" fillId="0" borderId="19" xfId="7" applyFont="1" applyAlignment="1">
      <alignment horizontal="left" vertical="center"/>
    </xf>
    <xf numFmtId="0" fontId="8" fillId="0" borderId="19" xfId="7" applyFont="1" applyAlignment="1">
      <alignment horizontal="center" vertical="center"/>
    </xf>
    <xf numFmtId="0" fontId="7" fillId="0" borderId="19" xfId="7" applyFont="1" applyAlignment="1">
      <alignment vertical="center"/>
    </xf>
    <xf numFmtId="0" fontId="11" fillId="0" borderId="19" xfId="7"/>
    <xf numFmtId="0" fontId="9" fillId="0" borderId="19" xfId="7" applyFont="1" applyAlignment="1">
      <alignment vertical="center"/>
    </xf>
    <xf numFmtId="4" fontId="7" fillId="0" borderId="19" xfId="7" applyNumberFormat="1" applyFont="1" applyAlignment="1">
      <alignment vertical="center"/>
    </xf>
    <xf numFmtId="0" fontId="9" fillId="0" borderId="19" xfId="7" applyFont="1" applyAlignment="1">
      <alignment horizontal="center" vertical="center"/>
    </xf>
    <xf numFmtId="4" fontId="8" fillId="0" borderId="19" xfId="7" applyNumberFormat="1" applyFont="1" applyAlignment="1">
      <alignment horizontal="center" vertical="center"/>
    </xf>
    <xf numFmtId="0" fontId="13" fillId="0" borderId="19" xfId="7" applyFont="1" applyAlignment="1">
      <alignment vertical="center"/>
    </xf>
    <xf numFmtId="0" fontId="8" fillId="0" borderId="19" xfId="7" applyFont="1" applyAlignment="1">
      <alignment vertical="center"/>
    </xf>
    <xf numFmtId="0" fontId="13" fillId="0" borderId="19" xfId="7" applyFont="1" applyAlignment="1">
      <alignment horizontal="left" vertical="center"/>
    </xf>
    <xf numFmtId="0" fontId="8" fillId="0" borderId="19" xfId="7" applyFont="1" applyAlignment="1">
      <alignment horizontal="left" vertical="center"/>
    </xf>
    <xf numFmtId="0" fontId="13" fillId="0" borderId="19" xfId="7" applyFont="1" applyAlignment="1">
      <alignment horizontal="center" vertical="center"/>
    </xf>
    <xf numFmtId="0" fontId="12" fillId="0" borderId="19" xfId="7" applyFont="1" applyAlignment="1">
      <alignment vertical="center"/>
    </xf>
    <xf numFmtId="10" fontId="13" fillId="2" borderId="4" xfId="7" applyNumberFormat="1" applyFont="1" applyFill="1" applyBorder="1" applyAlignment="1">
      <alignment horizontal="center" vertical="center"/>
    </xf>
    <xf numFmtId="0" fontId="12" fillId="0" borderId="19" xfId="7" applyFont="1" applyAlignment="1">
      <alignment horizontal="left" vertical="center"/>
    </xf>
    <xf numFmtId="0" fontId="6" fillId="0" borderId="19" xfId="7" applyFont="1"/>
    <xf numFmtId="0" fontId="12" fillId="0" borderId="19" xfId="7" applyFont="1" applyAlignment="1">
      <alignment horizontal="center" vertical="center"/>
    </xf>
    <xf numFmtId="4" fontId="12" fillId="0" borderId="19" xfId="7" applyNumberFormat="1" applyFont="1" applyAlignment="1">
      <alignment horizontal="center" vertical="center"/>
    </xf>
    <xf numFmtId="0" fontId="13" fillId="0" borderId="36" xfId="7" applyFont="1" applyBorder="1" applyAlignment="1">
      <alignment horizontal="center" vertical="center"/>
    </xf>
    <xf numFmtId="0" fontId="13" fillId="4" borderId="5" xfId="7" applyFont="1" applyFill="1" applyBorder="1" applyAlignment="1">
      <alignment horizontal="center" vertical="center"/>
    </xf>
    <xf numFmtId="4" fontId="13" fillId="5" borderId="5" xfId="7" applyNumberFormat="1" applyFont="1" applyFill="1" applyBorder="1" applyAlignment="1">
      <alignment horizontal="center" vertical="center"/>
    </xf>
    <xf numFmtId="4" fontId="13" fillId="2" borderId="5" xfId="7" applyNumberFormat="1" applyFont="1" applyFill="1" applyBorder="1" applyAlignment="1">
      <alignment horizontal="center" vertical="center" wrapText="1"/>
    </xf>
    <xf numFmtId="0" fontId="13" fillId="6" borderId="19" xfId="7" applyFont="1" applyFill="1" applyAlignment="1">
      <alignment horizontal="left" vertical="center"/>
    </xf>
    <xf numFmtId="4" fontId="13" fillId="6" borderId="36" xfId="7" applyNumberFormat="1" applyFont="1" applyFill="1" applyBorder="1" applyAlignment="1">
      <alignment horizontal="center" vertical="center"/>
    </xf>
    <xf numFmtId="4" fontId="13" fillId="6" borderId="19" xfId="7" applyNumberFormat="1" applyFont="1" applyFill="1" applyAlignment="1">
      <alignment horizontal="center" vertical="center"/>
    </xf>
    <xf numFmtId="0" fontId="13" fillId="6" borderId="19" xfId="7" applyFont="1" applyFill="1" applyAlignment="1">
      <alignment horizontal="center" vertical="center"/>
    </xf>
    <xf numFmtId="0" fontId="13" fillId="0" borderId="7" xfId="7" applyFont="1" applyBorder="1" applyAlignment="1">
      <alignment horizontal="center" vertical="center"/>
    </xf>
    <xf numFmtId="0" fontId="13" fillId="0" borderId="7" xfId="7" applyFont="1" applyBorder="1" applyAlignment="1">
      <alignment horizontal="left" vertical="center"/>
    </xf>
    <xf numFmtId="4" fontId="12" fillId="0" borderId="7" xfId="7" applyNumberFormat="1" applyFont="1" applyBorder="1" applyAlignment="1">
      <alignment horizontal="center" vertical="center"/>
    </xf>
    <xf numFmtId="0" fontId="8" fillId="7" borderId="7" xfId="7" applyFont="1" applyFill="1" applyBorder="1" applyAlignment="1">
      <alignment horizontal="center" vertical="center"/>
    </xf>
    <xf numFmtId="0" fontId="8" fillId="7" borderId="7" xfId="7" applyFont="1" applyFill="1" applyBorder="1" applyAlignment="1">
      <alignment horizontal="left" vertical="center" wrapText="1"/>
    </xf>
    <xf numFmtId="4" fontId="8" fillId="7" borderId="7" xfId="7" applyNumberFormat="1" applyFont="1" applyFill="1" applyBorder="1" applyAlignment="1">
      <alignment horizontal="center" vertical="center"/>
    </xf>
    <xf numFmtId="4" fontId="9" fillId="7" borderId="7" xfId="7" applyNumberFormat="1" applyFont="1" applyFill="1" applyBorder="1" applyAlignment="1">
      <alignment horizontal="center" vertical="center"/>
    </xf>
    <xf numFmtId="0" fontId="8" fillId="7" borderId="19" xfId="7" applyFont="1" applyFill="1" applyAlignment="1">
      <alignment horizontal="left" vertical="center"/>
    </xf>
    <xf numFmtId="0" fontId="8" fillId="7" borderId="19" xfId="7" applyFont="1" applyFill="1" applyAlignment="1">
      <alignment horizontal="center" vertical="center"/>
    </xf>
    <xf numFmtId="0" fontId="8" fillId="7" borderId="19" xfId="7" applyFont="1" applyFill="1" applyAlignment="1">
      <alignment vertical="center"/>
    </xf>
    <xf numFmtId="0" fontId="8" fillId="0" borderId="7" xfId="7" applyFont="1" applyBorder="1" applyAlignment="1">
      <alignment horizontal="center" vertical="center"/>
    </xf>
    <xf numFmtId="0" fontId="8" fillId="0" borderId="7" xfId="7" applyFont="1" applyBorder="1" applyAlignment="1">
      <alignment horizontal="left" vertical="center"/>
    </xf>
    <xf numFmtId="4" fontId="7" fillId="0" borderId="7" xfId="7" applyNumberFormat="1" applyFont="1" applyBorder="1" applyAlignment="1">
      <alignment horizontal="center" vertical="center"/>
    </xf>
    <xf numFmtId="4" fontId="10" fillId="0" borderId="7" xfId="7" applyNumberFormat="1" applyFont="1" applyBorder="1" applyAlignment="1">
      <alignment horizontal="center" vertical="center"/>
    </xf>
    <xf numFmtId="0" fontId="8" fillId="8" borderId="19" xfId="7" applyFont="1" applyFill="1" applyAlignment="1">
      <alignment horizontal="left" vertical="center"/>
    </xf>
    <xf numFmtId="0" fontId="8" fillId="8" borderId="19" xfId="7" applyFont="1" applyFill="1" applyAlignment="1">
      <alignment vertical="center"/>
    </xf>
    <xf numFmtId="4" fontId="7" fillId="0" borderId="19" xfId="7" applyNumberFormat="1" applyFont="1" applyAlignment="1">
      <alignment horizontal="center" vertical="center"/>
    </xf>
    <xf numFmtId="4" fontId="12" fillId="11" borderId="7" xfId="7" applyNumberFormat="1" applyFont="1" applyFill="1" applyBorder="1" applyAlignment="1">
      <alignment horizontal="center" vertical="center"/>
    </xf>
    <xf numFmtId="0" fontId="7" fillId="0" borderId="19" xfId="7" applyFont="1" applyAlignment="1">
      <alignment horizontal="center" vertical="center"/>
    </xf>
    <xf numFmtId="0" fontId="41" fillId="2" borderId="8" xfId="7" applyFont="1" applyFill="1" applyBorder="1" applyAlignment="1">
      <alignment vertical="center" wrapText="1"/>
    </xf>
    <xf numFmtId="0" fontId="5" fillId="2" borderId="9" xfId="7" applyFont="1" applyFill="1" applyBorder="1" applyAlignment="1">
      <alignment vertical="center" wrapText="1"/>
    </xf>
    <xf numFmtId="4" fontId="5" fillId="3" borderId="7" xfId="7" applyNumberFormat="1" applyFont="1" applyFill="1" applyBorder="1" applyAlignment="1">
      <alignment horizontal="center" vertical="center"/>
    </xf>
    <xf numFmtId="0" fontId="8" fillId="8" borderId="19" xfId="7" applyFont="1" applyFill="1" applyAlignment="1">
      <alignment horizontal="center" vertical="center"/>
    </xf>
    <xf numFmtId="0" fontId="10" fillId="0" borderId="19" xfId="7" applyFont="1" applyAlignment="1">
      <alignment vertical="center"/>
    </xf>
    <xf numFmtId="4" fontId="10" fillId="0" borderId="19" xfId="7" applyNumberFormat="1" applyFont="1" applyAlignment="1">
      <alignment horizontal="center" vertical="center"/>
    </xf>
    <xf numFmtId="0" fontId="10" fillId="0" borderId="19" xfId="7" applyFont="1" applyAlignment="1">
      <alignment horizontal="left" vertical="center"/>
    </xf>
    <xf numFmtId="4" fontId="12" fillId="11" borderId="20" xfId="7" applyNumberFormat="1" applyFont="1" applyFill="1" applyBorder="1" applyAlignment="1">
      <alignment horizontal="center" vertical="center"/>
    </xf>
    <xf numFmtId="0" fontId="39" fillId="0" borderId="19" xfId="7" applyFont="1"/>
    <xf numFmtId="0" fontId="7" fillId="0" borderId="19" xfId="7" applyFont="1"/>
    <xf numFmtId="0" fontId="8" fillId="0" borderId="19" xfId="7" applyFont="1" applyAlignment="1">
      <alignment horizontal="center"/>
    </xf>
    <xf numFmtId="0" fontId="9" fillId="0" borderId="19" xfId="7" applyFont="1" applyAlignment="1">
      <alignment horizontal="left" vertical="center"/>
    </xf>
    <xf numFmtId="49" fontId="17" fillId="21" borderId="50" xfId="6" applyNumberFormat="1" applyFont="1" applyFill="1" applyBorder="1" applyAlignment="1">
      <alignment horizontal="center" vertical="top"/>
    </xf>
    <xf numFmtId="0" fontId="17" fillId="21" borderId="50" xfId="6" applyFont="1" applyFill="1" applyBorder="1" applyAlignment="1">
      <alignment horizontal="center" vertical="top"/>
    </xf>
    <xf numFmtId="0" fontId="17" fillId="21" borderId="50" xfId="6" applyFont="1" applyFill="1" applyBorder="1" applyAlignment="1">
      <alignment horizontal="left" vertical="top"/>
    </xf>
    <xf numFmtId="4" fontId="17" fillId="21" borderId="50" xfId="4" applyNumberFormat="1" applyFont="1" applyFill="1" applyBorder="1" applyAlignment="1">
      <alignment horizontal="right"/>
    </xf>
    <xf numFmtId="49" fontId="17" fillId="21" borderId="0" xfId="0" applyNumberFormat="1" applyFont="1" applyFill="1" applyAlignment="1">
      <alignment horizontal="center" vertical="center"/>
    </xf>
    <xf numFmtId="4" fontId="17" fillId="21" borderId="19" xfId="6" applyNumberFormat="1" applyFont="1" applyFill="1" applyAlignment="1">
      <alignment horizontal="left" vertical="center"/>
    </xf>
    <xf numFmtId="49" fontId="17" fillId="0" borderId="50" xfId="6" applyNumberFormat="1" applyFont="1" applyBorder="1" applyAlignment="1">
      <alignment horizontal="center" vertical="top"/>
    </xf>
    <xf numFmtId="0" fontId="17" fillId="0" borderId="50" xfId="6" applyFont="1" applyBorder="1" applyAlignment="1">
      <alignment horizontal="center" vertical="top"/>
    </xf>
    <xf numFmtId="0" fontId="17" fillId="0" borderId="50" xfId="6" applyFont="1" applyBorder="1" applyAlignment="1">
      <alignment horizontal="right" vertical="top"/>
    </xf>
    <xf numFmtId="0" fontId="18" fillId="0" borderId="50" xfId="6" applyFont="1" applyBorder="1" applyAlignment="1">
      <alignment horizontal="center" vertical="top"/>
    </xf>
    <xf numFmtId="4" fontId="18" fillId="0" borderId="50" xfId="4" applyNumberFormat="1" applyFont="1" applyBorder="1" applyAlignment="1">
      <alignment horizontal="right"/>
    </xf>
    <xf numFmtId="4" fontId="18" fillId="0" borderId="19" xfId="6" applyNumberFormat="1" applyFont="1" applyAlignment="1">
      <alignment horizontal="left" vertical="center"/>
    </xf>
    <xf numFmtId="4" fontId="18" fillId="35" borderId="50" xfId="4" applyNumberFormat="1" applyFont="1" applyFill="1" applyBorder="1" applyAlignment="1">
      <alignment horizontal="right"/>
    </xf>
    <xf numFmtId="0" fontId="18" fillId="15" borderId="0" xfId="0" applyFont="1" applyFill="1" applyAlignment="1">
      <alignment horizontal="left" vertical="center"/>
    </xf>
    <xf numFmtId="4" fontId="18" fillId="0" borderId="50" xfId="4" applyNumberFormat="1" applyFont="1" applyFill="1" applyBorder="1" applyAlignment="1">
      <alignment horizontal="right"/>
    </xf>
    <xf numFmtId="49" fontId="13" fillId="34" borderId="7" xfId="0" applyNumberFormat="1" applyFont="1" applyFill="1" applyBorder="1" applyAlignment="1">
      <alignment horizontal="center" vertical="center"/>
    </xf>
    <xf numFmtId="0" fontId="13" fillId="34" borderId="7" xfId="0" applyFont="1" applyFill="1" applyBorder="1" applyAlignment="1">
      <alignment horizontal="center" vertical="center"/>
    </xf>
    <xf numFmtId="0" fontId="13" fillId="34" borderId="7" xfId="0" applyFont="1" applyFill="1" applyBorder="1" applyAlignment="1">
      <alignment horizontal="left" vertical="center"/>
    </xf>
    <xf numFmtId="4" fontId="13" fillId="34" borderId="7" xfId="0" applyNumberFormat="1" applyFont="1" applyFill="1" applyBorder="1" applyAlignment="1">
      <alignment horizontal="right"/>
    </xf>
    <xf numFmtId="0" fontId="13" fillId="34" borderId="0" xfId="0" applyFont="1" applyFill="1" applyAlignment="1">
      <alignment horizontal="left" vertical="center"/>
    </xf>
    <xf numFmtId="4" fontId="13" fillId="34" borderId="0" xfId="0" applyNumberFormat="1" applyFont="1" applyFill="1" applyAlignment="1">
      <alignment horizontal="center" vertical="center"/>
    </xf>
    <xf numFmtId="0" fontId="13" fillId="34" borderId="0" xfId="0" applyFont="1" applyFill="1" applyAlignment="1">
      <alignment vertical="center"/>
    </xf>
    <xf numFmtId="49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4" fontId="12" fillId="0" borderId="7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8" fillId="15" borderId="0" xfId="0" applyFont="1" applyFill="1" applyAlignment="1">
      <alignment horizontal="center" vertical="center"/>
    </xf>
    <xf numFmtId="4" fontId="12" fillId="9" borderId="7" xfId="0" applyNumberFormat="1" applyFont="1" applyFill="1" applyBorder="1" applyAlignment="1">
      <alignment horizontal="right"/>
    </xf>
    <xf numFmtId="4" fontId="12" fillId="10" borderId="7" xfId="0" applyNumberFormat="1" applyFont="1" applyFill="1" applyBorder="1" applyAlignment="1">
      <alignment horizontal="right"/>
    </xf>
    <xf numFmtId="0" fontId="12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vertical="center"/>
    </xf>
    <xf numFmtId="4" fontId="43" fillId="21" borderId="19" xfId="6" applyNumberFormat="1" applyFont="1" applyFill="1" applyAlignment="1">
      <alignment horizontal="left" vertical="center"/>
    </xf>
    <xf numFmtId="49" fontId="17" fillId="14" borderId="50" xfId="6" applyNumberFormat="1" applyFont="1" applyFill="1" applyBorder="1" applyAlignment="1">
      <alignment horizontal="center" vertical="top"/>
    </xf>
    <xf numFmtId="0" fontId="17" fillId="14" borderId="50" xfId="6" applyFont="1" applyFill="1" applyBorder="1" applyAlignment="1">
      <alignment horizontal="center" vertical="top"/>
    </xf>
    <xf numFmtId="0" fontId="17" fillId="14" borderId="50" xfId="6" applyFont="1" applyFill="1" applyBorder="1" applyAlignment="1">
      <alignment horizontal="left" vertical="top"/>
    </xf>
    <xf numFmtId="0" fontId="12" fillId="4" borderId="0" xfId="0" applyFont="1" applyFill="1" applyAlignment="1">
      <alignment horizontal="center" vertical="center"/>
    </xf>
    <xf numFmtId="4" fontId="17" fillId="14" borderId="50" xfId="4" applyNumberFormat="1" applyFont="1" applyFill="1" applyBorder="1" applyAlignment="1">
      <alignment horizontal="right"/>
    </xf>
    <xf numFmtId="49" fontId="17" fillId="14" borderId="0" xfId="0" applyNumberFormat="1" applyFont="1" applyFill="1" applyAlignment="1">
      <alignment horizontal="center" vertical="center"/>
    </xf>
    <xf numFmtId="4" fontId="17" fillId="14" borderId="19" xfId="6" applyNumberFormat="1" applyFont="1" applyFill="1" applyAlignment="1">
      <alignment horizontal="left" vertical="center"/>
    </xf>
    <xf numFmtId="10" fontId="12" fillId="4" borderId="0" xfId="3" applyNumberFormat="1" applyFont="1" applyFill="1" applyAlignment="1">
      <alignment horizontal="left" vertical="center"/>
    </xf>
    <xf numFmtId="0" fontId="17" fillId="0" borderId="50" xfId="6" quotePrefix="1" applyFont="1" applyBorder="1" applyAlignment="1">
      <alignment horizontal="center" vertical="top"/>
    </xf>
    <xf numFmtId="0" fontId="17" fillId="0" borderId="50" xfId="6" applyFont="1" applyBorder="1" applyAlignment="1">
      <alignment horizontal="justify" vertical="top" wrapText="1"/>
    </xf>
    <xf numFmtId="0" fontId="13" fillId="0" borderId="7" xfId="0" applyFont="1" applyBorder="1" applyAlignment="1">
      <alignment horizontal="justify" vertical="center" wrapText="1"/>
    </xf>
    <xf numFmtId="0" fontId="13" fillId="0" borderId="7" xfId="0" quotePrefix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7" fillId="0" borderId="50" xfId="6" quotePrefix="1" applyFont="1" applyBorder="1" applyAlignment="1">
      <alignment horizontal="center" vertical="center"/>
    </xf>
    <xf numFmtId="0" fontId="25" fillId="0" borderId="19" xfId="0" applyFont="1" applyBorder="1" applyAlignment="1">
      <alignment vertical="center"/>
    </xf>
    <xf numFmtId="0" fontId="32" fillId="0" borderId="19" xfId="0" applyFont="1" applyBorder="1" applyAlignment="1">
      <alignment vertical="center"/>
    </xf>
    <xf numFmtId="0" fontId="25" fillId="0" borderId="19" xfId="0" applyFont="1" applyBorder="1" applyAlignment="1">
      <alignment horizontal="left" vertical="center"/>
    </xf>
    <xf numFmtId="0" fontId="28" fillId="0" borderId="19" xfId="0" applyFont="1" applyBorder="1" applyAlignment="1">
      <alignment wrapText="1"/>
    </xf>
    <xf numFmtId="4" fontId="14" fillId="3" borderId="17" xfId="7" applyNumberFormat="1" applyFont="1" applyFill="1" applyBorder="1" applyAlignment="1">
      <alignment horizontal="center" vertical="center"/>
    </xf>
    <xf numFmtId="0" fontId="13" fillId="11" borderId="7" xfId="7" applyFont="1" applyFill="1" applyBorder="1" applyAlignment="1">
      <alignment horizontal="right" vertical="center"/>
    </xf>
    <xf numFmtId="164" fontId="12" fillId="0" borderId="37" xfId="7" applyNumberFormat="1" applyFont="1" applyBorder="1" applyAlignment="1">
      <alignment horizontal="center" vertical="center"/>
    </xf>
    <xf numFmtId="0" fontId="12" fillId="11" borderId="7" xfId="7" applyFont="1" applyFill="1" applyBorder="1" applyAlignment="1">
      <alignment horizontal="right" vertical="center"/>
    </xf>
    <xf numFmtId="164" fontId="12" fillId="0" borderId="38" xfId="7" applyNumberFormat="1" applyFont="1" applyBorder="1" applyAlignment="1">
      <alignment horizontal="center" vertical="center"/>
    </xf>
    <xf numFmtId="164" fontId="12" fillId="0" borderId="19" xfId="7" applyNumberFormat="1" applyFont="1" applyAlignment="1">
      <alignment horizontal="center" vertical="center"/>
    </xf>
    <xf numFmtId="0" fontId="12" fillId="0" borderId="19" xfId="7" applyFont="1"/>
    <xf numFmtId="164" fontId="6" fillId="0" borderId="19" xfId="7" applyNumberFormat="1" applyFont="1"/>
    <xf numFmtId="4" fontId="13" fillId="3" borderId="35" xfId="7" applyNumberFormat="1" applyFont="1" applyFill="1" applyBorder="1" applyAlignment="1">
      <alignment horizontal="center" vertical="center"/>
    </xf>
    <xf numFmtId="0" fontId="6" fillId="0" borderId="11" xfId="7" applyFont="1" applyBorder="1"/>
    <xf numFmtId="0" fontId="6" fillId="0" borderId="12" xfId="7" applyFont="1" applyBorder="1"/>
    <xf numFmtId="0" fontId="5" fillId="7" borderId="20" xfId="7" applyFont="1" applyFill="1" applyBorder="1" applyAlignment="1">
      <alignment horizontal="center" vertical="center" wrapText="1"/>
    </xf>
    <xf numFmtId="0" fontId="6" fillId="0" borderId="8" xfId="7" applyFont="1" applyBorder="1"/>
    <xf numFmtId="0" fontId="5" fillId="0" borderId="22" xfId="7" applyFont="1" applyBorder="1" applyAlignment="1">
      <alignment horizontal="center" vertical="center"/>
    </xf>
    <xf numFmtId="0" fontId="6" fillId="0" borderId="23" xfId="7" applyFont="1" applyBorder="1"/>
    <xf numFmtId="0" fontId="6" fillId="0" borderId="4" xfId="7" applyFont="1" applyBorder="1"/>
    <xf numFmtId="0" fontId="8" fillId="0" borderId="19" xfId="7" applyFont="1" applyAlignment="1">
      <alignment horizontal="center" vertical="center"/>
    </xf>
    <xf numFmtId="0" fontId="11" fillId="0" borderId="19" xfId="7"/>
    <xf numFmtId="0" fontId="40" fillId="2" borderId="22" xfId="7" applyFont="1" applyFill="1" applyBorder="1" applyAlignment="1">
      <alignment horizontal="right" vertical="center"/>
    </xf>
    <xf numFmtId="0" fontId="32" fillId="26" borderId="10" xfId="0" applyFont="1" applyFill="1" applyBorder="1" applyAlignment="1">
      <alignment horizontal="center" vertical="center"/>
    </xf>
    <xf numFmtId="0" fontId="27" fillId="18" borderId="11" xfId="0" applyFont="1" applyFill="1" applyBorder="1"/>
    <xf numFmtId="0" fontId="27" fillId="18" borderId="12" xfId="0" applyFont="1" applyFill="1" applyBorder="1"/>
    <xf numFmtId="0" fontId="27" fillId="18" borderId="13" xfId="0" applyFont="1" applyFill="1" applyBorder="1"/>
    <xf numFmtId="0" fontId="27" fillId="18" borderId="14" xfId="0" applyFont="1" applyFill="1" applyBorder="1"/>
    <xf numFmtId="0" fontId="27" fillId="18" borderId="15" xfId="0" applyFont="1" applyFill="1" applyBorder="1"/>
    <xf numFmtId="0" fontId="30" fillId="4" borderId="1" xfId="0" applyFont="1" applyFill="1" applyBorder="1" applyAlignment="1">
      <alignment horizontal="center" vertical="center"/>
    </xf>
    <xf numFmtId="0" fontId="31" fillId="0" borderId="2" xfId="0" applyFont="1" applyBorder="1"/>
    <xf numFmtId="0" fontId="31" fillId="0" borderId="3" xfId="0" applyFont="1" applyBorder="1"/>
    <xf numFmtId="164" fontId="30" fillId="10" borderId="1" xfId="0" applyNumberFormat="1" applyFont="1" applyFill="1" applyBorder="1" applyAlignment="1">
      <alignment horizontal="center" vertical="center"/>
    </xf>
    <xf numFmtId="164" fontId="30" fillId="10" borderId="23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23" xfId="0" applyFont="1" applyBorder="1"/>
    <xf numFmtId="0" fontId="32" fillId="4" borderId="33" xfId="0" applyFont="1" applyFill="1" applyBorder="1" applyAlignment="1">
      <alignment horizontal="center" vertical="center"/>
    </xf>
    <xf numFmtId="0" fontId="27" fillId="0" borderId="34" xfId="0" applyFont="1" applyBorder="1"/>
    <xf numFmtId="0" fontId="32" fillId="4" borderId="33" xfId="0" applyFont="1" applyFill="1" applyBorder="1" applyAlignment="1">
      <alignment horizontal="center" vertical="center" wrapText="1"/>
    </xf>
    <xf numFmtId="4" fontId="32" fillId="4" borderId="1" xfId="0" applyNumberFormat="1" applyFont="1" applyFill="1" applyBorder="1" applyAlignment="1">
      <alignment horizontal="center" vertical="center"/>
    </xf>
    <xf numFmtId="4" fontId="32" fillId="4" borderId="23" xfId="0" applyNumberFormat="1" applyFont="1" applyFill="1" applyBorder="1" applyAlignment="1">
      <alignment horizontal="center" vertical="center"/>
    </xf>
    <xf numFmtId="0" fontId="27" fillId="0" borderId="3" xfId="0" applyFont="1" applyBorder="1"/>
    <xf numFmtId="0" fontId="32" fillId="26" borderId="18" xfId="0" applyFont="1" applyFill="1" applyBorder="1" applyAlignment="1">
      <alignment horizontal="center" vertical="center"/>
    </xf>
    <xf numFmtId="0" fontId="27" fillId="18" borderId="24" xfId="0" applyFont="1" applyFill="1" applyBorder="1"/>
    <xf numFmtId="0" fontId="27" fillId="22" borderId="16" xfId="0" applyFont="1" applyFill="1" applyBorder="1"/>
    <xf numFmtId="0" fontId="27" fillId="22" borderId="21" xfId="0" applyFont="1" applyFill="1" applyBorder="1"/>
    <xf numFmtId="0" fontId="30" fillId="0" borderId="47" xfId="0" applyFont="1" applyBorder="1" applyAlignment="1">
      <alignment horizontal="center"/>
    </xf>
    <xf numFmtId="0" fontId="38" fillId="0" borderId="49" xfId="0" applyFont="1" applyBorder="1"/>
    <xf numFmtId="0" fontId="38" fillId="0" borderId="48" xfId="0" applyFont="1" applyBorder="1"/>
    <xf numFmtId="0" fontId="32" fillId="0" borderId="47" xfId="0" applyFont="1" applyBorder="1" applyAlignment="1">
      <alignment horizontal="center" wrapText="1"/>
    </xf>
    <xf numFmtId="0" fontId="33" fillId="0" borderId="49" xfId="0" applyFont="1" applyBorder="1"/>
    <xf numFmtId="0" fontId="33" fillId="0" borderId="48" xfId="0" applyFont="1" applyBorder="1"/>
    <xf numFmtId="0" fontId="33" fillId="0" borderId="0" xfId="0" applyFont="1" applyAlignment="1">
      <alignment horizontal="justify" vertical="top" wrapText="1"/>
    </xf>
    <xf numFmtId="0" fontId="33" fillId="0" borderId="0" xfId="0" applyFont="1" applyAlignment="1">
      <alignment horizontal="justify" vertical="top"/>
    </xf>
    <xf numFmtId="0" fontId="17" fillId="16" borderId="37" xfId="0" applyFont="1" applyFill="1" applyBorder="1" applyAlignment="1">
      <alignment horizontal="center" vertical="center"/>
    </xf>
    <xf numFmtId="0" fontId="17" fillId="16" borderId="38" xfId="0" applyFont="1" applyFill="1" applyBorder="1" applyAlignment="1">
      <alignment horizontal="center" vertical="center"/>
    </xf>
    <xf numFmtId="0" fontId="17" fillId="18" borderId="47" xfId="0" applyFont="1" applyFill="1" applyBorder="1" applyAlignment="1">
      <alignment horizontal="center"/>
    </xf>
    <xf numFmtId="0" fontId="17" fillId="18" borderId="48" xfId="0" applyFont="1" applyFill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43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17" fillId="17" borderId="47" xfId="0" applyFont="1" applyFill="1" applyBorder="1" applyAlignment="1">
      <alignment horizontal="center"/>
    </xf>
    <xf numFmtId="0" fontId="17" fillId="17" borderId="48" xfId="0" applyFont="1" applyFill="1" applyBorder="1" applyAlignment="1">
      <alignment horizontal="center"/>
    </xf>
    <xf numFmtId="0" fontId="21" fillId="15" borderId="47" xfId="0" applyFont="1" applyFill="1" applyBorder="1" applyAlignment="1">
      <alignment horizontal="center"/>
    </xf>
    <xf numFmtId="0" fontId="21" fillId="15" borderId="49" xfId="0" applyFont="1" applyFill="1" applyBorder="1" applyAlignment="1">
      <alignment horizontal="center"/>
    </xf>
    <xf numFmtId="0" fontId="21" fillId="15" borderId="48" xfId="0" applyFont="1" applyFill="1" applyBorder="1" applyAlignment="1">
      <alignment horizontal="center"/>
    </xf>
    <xf numFmtId="0" fontId="21" fillId="16" borderId="47" xfId="0" applyFont="1" applyFill="1" applyBorder="1" applyAlignment="1">
      <alignment horizontal="center"/>
    </xf>
    <xf numFmtId="0" fontId="21" fillId="16" borderId="48" xfId="0" applyFont="1" applyFill="1" applyBorder="1" applyAlignment="1">
      <alignment horizontal="center"/>
    </xf>
  </cellXfs>
  <cellStyles count="17">
    <cellStyle name="Moeda" xfId="5" builtinId="4"/>
    <cellStyle name="Moeda 3" xfId="11" xr:uid="{1FC24767-EA20-4EAF-9F9B-6CB9C4197AE1}"/>
    <cellStyle name="Normal" xfId="0" builtinId="0"/>
    <cellStyle name="Normal 11" xfId="13" xr:uid="{988DDF77-3439-4C52-9E9A-90BF9F9F4D21}"/>
    <cellStyle name="Normal 11 2 2" xfId="2" xr:uid="{40C202C7-6CFA-4168-9B07-7FEB78BAADD6}"/>
    <cellStyle name="Normal 2" xfId="7" xr:uid="{C999C64D-AD6A-4B5B-9181-7A0E1CBCE8DD}"/>
    <cellStyle name="Normal 3" xfId="9" xr:uid="{AD0389E2-CC02-4067-954C-BFA3CB8F88DA}"/>
    <cellStyle name="Normal 5" xfId="10" xr:uid="{CC2D6468-4EDC-42EA-8D1A-444BD0032A2B}"/>
    <cellStyle name="Normal 6 2" xfId="14" xr:uid="{192126E6-CBB7-4D27-9DC2-C8BD361F47C3}"/>
    <cellStyle name="Normal_cronograma 6 meses 2" xfId="6" xr:uid="{3E0BC7A3-8E3E-473B-BE55-53A0E8207CCE}"/>
    <cellStyle name="Porcentagem" xfId="3" builtinId="5"/>
    <cellStyle name="Porcentagem 2" xfId="8" xr:uid="{8162C99A-9B7E-4ADB-8054-05401A6BD2A8}"/>
    <cellStyle name="Porcentagem 4 2" xfId="16" xr:uid="{BE18B8BC-8BCC-4045-8C38-6E79B6814136}"/>
    <cellStyle name="Vírgula" xfId="4" builtinId="3"/>
    <cellStyle name="Vírgula 2 2 2" xfId="12" xr:uid="{1D457E8E-1564-4612-A630-8F4581768356}"/>
    <cellStyle name="Vírgula 2 3" xfId="1" xr:uid="{43379D05-300B-4F48-9C23-7657CB9B4323}"/>
    <cellStyle name="Vírgula 4" xfId="15" xr:uid="{51AB69A4-FFCB-4FB1-A96E-97757916EC68}"/>
  </cellStyles>
  <dxfs count="0"/>
  <tableStyles count="0" defaultTableStyle="TableStyleMedium2" defaultPivotStyle="PivotStyleLight16"/>
  <colors>
    <mruColors>
      <color rgb="FF66FF33"/>
      <color rgb="FFFFE05B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customschemas.google.com/relationships/workbookmetadata" Target="NUL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8" Type="http://schemas.openxmlformats.org/officeDocument/2006/relationships/styles" Target="styles.xml"/><Relationship Id="rId4" Type="http://schemas.openxmlformats.org/officeDocument/2006/relationships/worksheet" Target="worksheets/sheet4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1219200</xdr:colOff>
      <xdr:row>33</xdr:row>
      <xdr:rowOff>0</xdr:rowOff>
    </xdr:from>
    <xdr:ext cx="4352925" cy="7334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8D86E-3799-402E-9ADD-6C42C8133D86}">
  <sheetPr>
    <tabColor rgb="FF99FF33"/>
    <pageSetUpPr fitToPage="1"/>
  </sheetPr>
  <dimension ref="A1:R173"/>
  <sheetViews>
    <sheetView tabSelected="1" view="pageBreakPreview" topLeftCell="A8" zoomScaleNormal="100" zoomScaleSheetLayoutView="100" workbookViewId="0">
      <pane ySplit="1128" activePane="bottomLeft"/>
      <selection activeCell="K11" sqref="K1:K1048576"/>
      <selection pane="bottomLeft" activeCell="L16" sqref="L16"/>
    </sheetView>
  </sheetViews>
  <sheetFormatPr defaultColWidth="14.44140625" defaultRowHeight="15" customHeight="1" x14ac:dyDescent="0.3"/>
  <cols>
    <col min="1" max="1" width="6.109375" style="118" customWidth="1"/>
    <col min="2" max="2" width="12.6640625" style="118" customWidth="1"/>
    <col min="3" max="3" width="9.33203125" style="118" customWidth="1"/>
    <col min="4" max="4" width="51.33203125" style="118" customWidth="1"/>
    <col min="5" max="5" width="4.5546875" style="118" customWidth="1"/>
    <col min="6" max="6" width="7.88671875" style="118" customWidth="1"/>
    <col min="7" max="7" width="9.33203125" style="169" customWidth="1"/>
    <col min="8" max="8" width="9.6640625" style="118" customWidth="1"/>
    <col min="9" max="9" width="13.5546875" style="118" customWidth="1"/>
    <col min="10" max="10" width="5.44140625" style="170" customWidth="1"/>
    <col min="11" max="11" width="12.88671875" style="171" customWidth="1"/>
    <col min="12" max="12" width="11.44140625" style="118" customWidth="1"/>
    <col min="13" max="16" width="11.33203125" style="118" customWidth="1"/>
    <col min="17" max="18" width="9.109375" style="118" customWidth="1"/>
    <col min="19" max="16384" width="14.44140625" style="118"/>
  </cols>
  <sheetData>
    <row r="1" spans="1:18" ht="15.6" x14ac:dyDescent="0.3">
      <c r="A1" s="241" t="s">
        <v>0</v>
      </c>
      <c r="B1" s="242"/>
      <c r="C1" s="242"/>
      <c r="D1" s="242"/>
      <c r="E1" s="242"/>
      <c r="F1" s="242"/>
      <c r="G1" s="242"/>
      <c r="H1" s="242"/>
      <c r="I1" s="243"/>
      <c r="J1" s="115"/>
      <c r="K1" s="116"/>
      <c r="L1" s="117"/>
      <c r="M1" s="117"/>
      <c r="N1" s="117"/>
      <c r="O1" s="117"/>
      <c r="P1" s="117"/>
      <c r="Q1" s="117"/>
      <c r="R1" s="117"/>
    </row>
    <row r="2" spans="1:18" ht="14.4" x14ac:dyDescent="0.3">
      <c r="A2" s="244"/>
      <c r="B2" s="245"/>
      <c r="C2" s="245"/>
      <c r="D2" s="245"/>
      <c r="E2" s="245"/>
      <c r="F2" s="117"/>
      <c r="G2" s="119"/>
      <c r="H2" s="117"/>
      <c r="I2" s="120"/>
      <c r="J2" s="115"/>
      <c r="K2" s="116"/>
      <c r="L2" s="117"/>
      <c r="M2" s="117"/>
      <c r="N2" s="117"/>
      <c r="O2" s="117"/>
      <c r="P2" s="117"/>
      <c r="Q2" s="117"/>
      <c r="R2" s="117"/>
    </row>
    <row r="3" spans="1:18" ht="14.4" x14ac:dyDescent="0.3">
      <c r="A3" s="123" t="s">
        <v>223</v>
      </c>
      <c r="B3" s="124"/>
      <c r="C3" s="124"/>
      <c r="D3" s="124"/>
      <c r="E3" s="124"/>
      <c r="F3" s="124"/>
      <c r="G3" s="119"/>
      <c r="H3" s="124"/>
      <c r="I3" s="124"/>
      <c r="J3" s="115"/>
      <c r="K3" s="116"/>
      <c r="L3" s="117"/>
      <c r="M3" s="117"/>
      <c r="N3" s="117"/>
      <c r="O3" s="117"/>
      <c r="P3" s="117"/>
      <c r="Q3" s="117"/>
      <c r="R3" s="117"/>
    </row>
    <row r="4" spans="1:18" ht="14.4" x14ac:dyDescent="0.3">
      <c r="A4" s="125" t="s">
        <v>507</v>
      </c>
      <c r="B4" s="126"/>
      <c r="C4" s="117"/>
      <c r="D4" s="116"/>
      <c r="E4" s="116"/>
      <c r="F4" s="116"/>
      <c r="G4" s="121"/>
      <c r="H4" s="116"/>
      <c r="I4" s="122"/>
      <c r="J4" s="115"/>
      <c r="K4" s="116"/>
      <c r="L4" s="117"/>
      <c r="M4" s="117"/>
      <c r="N4" s="117"/>
      <c r="O4" s="117"/>
      <c r="P4" s="117"/>
      <c r="Q4" s="117"/>
      <c r="R4" s="117"/>
    </row>
    <row r="5" spans="1:18" ht="14.4" x14ac:dyDescent="0.3">
      <c r="A5" s="125" t="s">
        <v>386</v>
      </c>
      <c r="B5" s="126"/>
      <c r="C5" s="117"/>
      <c r="D5" s="116"/>
      <c r="E5" s="116"/>
      <c r="F5" s="116"/>
      <c r="G5" s="121"/>
      <c r="H5" s="116"/>
      <c r="I5" s="122"/>
      <c r="J5" s="115"/>
      <c r="K5" s="116"/>
      <c r="L5" s="117"/>
      <c r="M5" s="117"/>
      <c r="N5" s="117"/>
      <c r="O5" s="117"/>
      <c r="P5" s="117"/>
      <c r="Q5" s="117"/>
      <c r="R5" s="117"/>
    </row>
    <row r="6" spans="1:18" ht="14.4" x14ac:dyDescent="0.3">
      <c r="A6" s="125" t="s">
        <v>500</v>
      </c>
      <c r="B6" s="126"/>
      <c r="C6" s="117"/>
      <c r="D6" s="172"/>
      <c r="E6" s="116"/>
      <c r="F6" s="116"/>
      <c r="G6" s="121"/>
      <c r="H6" s="116"/>
      <c r="I6" s="122"/>
      <c r="J6" s="115"/>
      <c r="K6" s="116"/>
      <c r="L6" s="117"/>
      <c r="M6" s="117"/>
      <c r="N6" s="117"/>
      <c r="O6" s="117"/>
      <c r="P6" s="117"/>
      <c r="Q6" s="117"/>
      <c r="R6" s="117"/>
    </row>
    <row r="7" spans="1:18" s="131" customFormat="1" ht="14.4" x14ac:dyDescent="0.3">
      <c r="A7" s="127"/>
      <c r="B7" s="125"/>
      <c r="C7" s="128"/>
      <c r="D7" s="127"/>
      <c r="E7" s="127"/>
      <c r="F7" s="127"/>
      <c r="G7" s="246" t="s">
        <v>226</v>
      </c>
      <c r="H7" s="242"/>
      <c r="I7" s="129">
        <v>0.20499999999999999</v>
      </c>
      <c r="J7" s="130"/>
      <c r="K7" s="127"/>
      <c r="L7" s="128"/>
      <c r="M7" s="128"/>
      <c r="N7" s="128"/>
      <c r="O7" s="128"/>
      <c r="P7" s="128"/>
      <c r="Q7" s="128"/>
      <c r="R7" s="128"/>
    </row>
    <row r="8" spans="1:18" s="131" customFormat="1" ht="14.4" x14ac:dyDescent="0.3">
      <c r="A8" s="127"/>
      <c r="B8" s="127"/>
      <c r="C8" s="127"/>
      <c r="D8" s="127"/>
      <c r="E8" s="132"/>
      <c r="F8" s="133"/>
      <c r="G8" s="236" t="s">
        <v>1</v>
      </c>
      <c r="H8" s="237"/>
      <c r="I8" s="238"/>
      <c r="J8" s="130"/>
      <c r="K8" s="134" t="s">
        <v>89</v>
      </c>
      <c r="L8" s="128"/>
      <c r="M8" s="128"/>
      <c r="N8" s="128"/>
      <c r="O8" s="128"/>
      <c r="P8" s="128"/>
      <c r="Q8" s="128"/>
      <c r="R8" s="128"/>
    </row>
    <row r="9" spans="1:18" s="131" customFormat="1" ht="27.6" x14ac:dyDescent="0.3">
      <c r="A9" s="135" t="s">
        <v>2</v>
      </c>
      <c r="B9" s="135" t="s">
        <v>3</v>
      </c>
      <c r="C9" s="135" t="s">
        <v>4</v>
      </c>
      <c r="D9" s="135" t="s">
        <v>5</v>
      </c>
      <c r="E9" s="135" t="s">
        <v>6</v>
      </c>
      <c r="F9" s="136" t="s">
        <v>7</v>
      </c>
      <c r="G9" s="137" t="s">
        <v>8</v>
      </c>
      <c r="H9" s="137" t="s">
        <v>9</v>
      </c>
      <c r="I9" s="137" t="s">
        <v>10</v>
      </c>
      <c r="J9" s="138"/>
      <c r="K9" s="139">
        <f>I11</f>
        <v>878826.18000000017</v>
      </c>
      <c r="L9" s="140"/>
      <c r="M9" s="141"/>
      <c r="N9" s="141"/>
      <c r="O9" s="141"/>
      <c r="P9" s="141"/>
      <c r="Q9" s="141"/>
      <c r="R9" s="141"/>
    </row>
    <row r="10" spans="1:18" s="131" customFormat="1" ht="14.4" x14ac:dyDescent="0.3">
      <c r="A10" s="142"/>
      <c r="B10" s="142"/>
      <c r="C10" s="142"/>
      <c r="D10" s="143"/>
      <c r="E10" s="142"/>
      <c r="F10" s="144"/>
      <c r="G10" s="155"/>
      <c r="H10" s="144"/>
      <c r="I10" s="144"/>
      <c r="J10" s="130"/>
      <c r="K10" s="127"/>
      <c r="L10" s="128"/>
      <c r="M10" s="128"/>
      <c r="N10" s="128"/>
      <c r="O10" s="128"/>
      <c r="P10" s="128"/>
      <c r="Q10" s="128"/>
      <c r="R10" s="128"/>
    </row>
    <row r="11" spans="1:18" ht="27.6" x14ac:dyDescent="0.3">
      <c r="A11" s="145" t="s">
        <v>11</v>
      </c>
      <c r="B11" s="145"/>
      <c r="C11" s="145"/>
      <c r="D11" s="146" t="s">
        <v>378</v>
      </c>
      <c r="E11" s="145"/>
      <c r="F11" s="147"/>
      <c r="G11" s="148"/>
      <c r="H11" s="147"/>
      <c r="I11" s="147">
        <f>SUM(I12:I162)/2</f>
        <v>878826.18000000017</v>
      </c>
      <c r="J11" s="149"/>
      <c r="K11" s="150"/>
      <c r="L11" s="151"/>
      <c r="M11" s="151"/>
      <c r="N11" s="151"/>
      <c r="O11" s="151"/>
      <c r="P11" s="151"/>
      <c r="Q11" s="151"/>
      <c r="R11" s="151"/>
    </row>
    <row r="12" spans="1:18" ht="14.4" x14ac:dyDescent="0.3">
      <c r="A12" s="152"/>
      <c r="B12" s="152"/>
      <c r="C12" s="152"/>
      <c r="D12" s="153"/>
      <c r="E12" s="152"/>
      <c r="F12" s="154"/>
      <c r="G12" s="155"/>
      <c r="H12" s="154"/>
      <c r="I12" s="154"/>
      <c r="J12" s="115"/>
      <c r="K12" s="116"/>
      <c r="L12" s="117"/>
      <c r="M12" s="117"/>
      <c r="N12" s="117"/>
      <c r="O12" s="117"/>
      <c r="P12" s="117"/>
      <c r="Q12" s="117"/>
      <c r="R12" s="117"/>
    </row>
    <row r="13" spans="1:18" s="112" customFormat="1" ht="13.8" x14ac:dyDescent="0.3">
      <c r="A13" s="173" t="s">
        <v>12</v>
      </c>
      <c r="B13" s="174"/>
      <c r="C13" s="174"/>
      <c r="D13" s="175" t="s">
        <v>13</v>
      </c>
      <c r="E13" s="174"/>
      <c r="F13" s="176"/>
      <c r="G13" s="176"/>
      <c r="H13" s="176"/>
      <c r="I13" s="176">
        <f>SUM(I14:I29)</f>
        <v>39953.509999999995</v>
      </c>
      <c r="J13" s="177" t="str">
        <f>A13</f>
        <v>1.0</v>
      </c>
      <c r="K13" s="178"/>
    </row>
    <row r="14" spans="1:18" s="113" customFormat="1" ht="41.4" x14ac:dyDescent="0.3">
      <c r="A14" s="180" t="s">
        <v>14</v>
      </c>
      <c r="B14" s="180" t="s">
        <v>19</v>
      </c>
      <c r="C14" s="218" t="s">
        <v>374</v>
      </c>
      <c r="D14" s="219" t="s">
        <v>375</v>
      </c>
      <c r="E14" s="180" t="s">
        <v>17</v>
      </c>
      <c r="F14" s="204">
        <v>4.5</v>
      </c>
      <c r="G14" s="185">
        <v>310.01</v>
      </c>
      <c r="H14" s="187">
        <f>ROUND(G14*(1+$I$7),2)</f>
        <v>373.56</v>
      </c>
      <c r="I14" s="187">
        <f>TRUNC($F14*H14,2)</f>
        <v>1681.02</v>
      </c>
      <c r="J14" s="186"/>
      <c r="K14" s="186"/>
    </row>
    <row r="15" spans="1:18" s="113" customFormat="1" ht="27.6" x14ac:dyDescent="0.3">
      <c r="A15" s="180" t="s">
        <v>18</v>
      </c>
      <c r="B15" s="180" t="s">
        <v>387</v>
      </c>
      <c r="C15" s="218" t="s">
        <v>388</v>
      </c>
      <c r="D15" s="219" t="s">
        <v>389</v>
      </c>
      <c r="E15" s="180" t="s">
        <v>17</v>
      </c>
      <c r="F15" s="204">
        <v>214.66000000000003</v>
      </c>
      <c r="G15" s="185">
        <v>7.94</v>
      </c>
      <c r="H15" s="187">
        <f>ROUND(G15*(1+$I$7),2)</f>
        <v>9.57</v>
      </c>
      <c r="I15" s="187">
        <f>TRUNC($F15*H15,2)</f>
        <v>2054.29</v>
      </c>
      <c r="J15" s="186"/>
      <c r="K15" s="186"/>
    </row>
    <row r="16" spans="1:18" s="113" customFormat="1" ht="27.6" x14ac:dyDescent="0.3">
      <c r="A16" s="180" t="s">
        <v>21</v>
      </c>
      <c r="B16" s="180" t="s">
        <v>387</v>
      </c>
      <c r="C16" s="218" t="s">
        <v>390</v>
      </c>
      <c r="D16" s="219" t="s">
        <v>391</v>
      </c>
      <c r="E16" s="180" t="s">
        <v>17</v>
      </c>
      <c r="F16" s="204">
        <v>11</v>
      </c>
      <c r="G16" s="185">
        <v>123.82</v>
      </c>
      <c r="H16" s="187">
        <f>ROUND(G16*(1+$I$7),2)</f>
        <v>149.19999999999999</v>
      </c>
      <c r="I16" s="187">
        <f>TRUNC($F16*H16,2)</f>
        <v>1641.2</v>
      </c>
      <c r="J16" s="186"/>
      <c r="K16" s="186"/>
    </row>
    <row r="17" spans="1:18" s="30" customFormat="1" ht="14.4" x14ac:dyDescent="0.3">
      <c r="A17" s="188"/>
      <c r="B17" s="189"/>
      <c r="C17" s="189"/>
      <c r="D17" s="190" t="s">
        <v>227</v>
      </c>
      <c r="E17" s="189"/>
      <c r="F17" s="191"/>
      <c r="G17" s="191"/>
      <c r="H17" s="191"/>
      <c r="I17" s="191"/>
      <c r="J17" s="192"/>
      <c r="K17" s="193"/>
      <c r="L17" s="193"/>
      <c r="M17" s="194"/>
      <c r="N17" s="194"/>
      <c r="O17" s="194"/>
      <c r="P17" s="194"/>
      <c r="Q17" s="194"/>
      <c r="R17" s="194"/>
    </row>
    <row r="18" spans="1:18" s="113" customFormat="1" ht="27.6" x14ac:dyDescent="0.3">
      <c r="A18" s="180" t="s">
        <v>23</v>
      </c>
      <c r="B18" s="180" t="s">
        <v>19</v>
      </c>
      <c r="C18" s="218" t="s">
        <v>228</v>
      </c>
      <c r="D18" s="219" t="s">
        <v>458</v>
      </c>
      <c r="E18" s="180" t="s">
        <v>17</v>
      </c>
      <c r="F18" s="204">
        <v>39.479999999999997</v>
      </c>
      <c r="G18" s="185">
        <v>8.99</v>
      </c>
      <c r="H18" s="187">
        <f t="shared" ref="H18:H28" si="0">ROUND(G18*(1+$I$7),2)</f>
        <v>10.83</v>
      </c>
      <c r="I18" s="187">
        <f t="shared" ref="I18:I28" si="1">TRUNC($F18*H18,2)</f>
        <v>427.56</v>
      </c>
      <c r="J18" s="186"/>
      <c r="K18" s="186"/>
    </row>
    <row r="19" spans="1:18" s="113" customFormat="1" ht="27.6" x14ac:dyDescent="0.3">
      <c r="A19" s="180" t="s">
        <v>25</v>
      </c>
      <c r="B19" s="180" t="s">
        <v>19</v>
      </c>
      <c r="C19" s="218" t="s">
        <v>392</v>
      </c>
      <c r="D19" s="219" t="s">
        <v>457</v>
      </c>
      <c r="E19" s="180" t="s">
        <v>17</v>
      </c>
      <c r="F19" s="204">
        <v>4</v>
      </c>
      <c r="G19" s="185">
        <v>23.23</v>
      </c>
      <c r="H19" s="187">
        <f t="shared" si="0"/>
        <v>27.99</v>
      </c>
      <c r="I19" s="187">
        <f t="shared" si="1"/>
        <v>111.96</v>
      </c>
      <c r="J19" s="186"/>
      <c r="K19" s="186"/>
    </row>
    <row r="20" spans="1:18" s="113" customFormat="1" ht="27.6" x14ac:dyDescent="0.3">
      <c r="A20" s="180" t="s">
        <v>27</v>
      </c>
      <c r="B20" s="180" t="s">
        <v>19</v>
      </c>
      <c r="C20" s="218" t="s">
        <v>393</v>
      </c>
      <c r="D20" s="219" t="s">
        <v>394</v>
      </c>
      <c r="E20" s="180" t="s">
        <v>28</v>
      </c>
      <c r="F20" s="204">
        <v>18</v>
      </c>
      <c r="G20" s="185">
        <v>11.87</v>
      </c>
      <c r="H20" s="187">
        <f t="shared" si="0"/>
        <v>14.3</v>
      </c>
      <c r="I20" s="187">
        <f t="shared" si="1"/>
        <v>257.39999999999998</v>
      </c>
      <c r="J20" s="186"/>
      <c r="K20" s="186"/>
    </row>
    <row r="21" spans="1:18" s="113" customFormat="1" ht="41.4" x14ac:dyDescent="0.3">
      <c r="A21" s="180" t="s">
        <v>204</v>
      </c>
      <c r="B21" s="180" t="s">
        <v>19</v>
      </c>
      <c r="C21" s="218" t="s">
        <v>459</v>
      </c>
      <c r="D21" s="219" t="s">
        <v>460</v>
      </c>
      <c r="E21" s="180" t="s">
        <v>22</v>
      </c>
      <c r="F21" s="204">
        <v>20.429999999999996</v>
      </c>
      <c r="G21" s="185">
        <v>117.03</v>
      </c>
      <c r="H21" s="187">
        <f t="shared" si="0"/>
        <v>141.02000000000001</v>
      </c>
      <c r="I21" s="187">
        <f t="shared" si="1"/>
        <v>2881.03</v>
      </c>
      <c r="J21" s="186"/>
      <c r="K21" s="186"/>
      <c r="L21" s="203"/>
      <c r="M21" s="203"/>
      <c r="N21" s="203"/>
      <c r="O21" s="203"/>
      <c r="P21" s="203"/>
      <c r="Q21" s="203"/>
    </row>
    <row r="22" spans="1:18" s="113" customFormat="1" ht="27.6" x14ac:dyDescent="0.3">
      <c r="A22" s="180" t="s">
        <v>205</v>
      </c>
      <c r="B22" s="180" t="s">
        <v>19</v>
      </c>
      <c r="C22" s="218" t="s">
        <v>231</v>
      </c>
      <c r="D22" s="219" t="s">
        <v>232</v>
      </c>
      <c r="E22" s="180" t="s">
        <v>22</v>
      </c>
      <c r="F22" s="204">
        <v>9.9399999999999977</v>
      </c>
      <c r="G22" s="185">
        <v>53.53</v>
      </c>
      <c r="H22" s="187">
        <f t="shared" si="0"/>
        <v>64.5</v>
      </c>
      <c r="I22" s="187">
        <f t="shared" si="1"/>
        <v>641.13</v>
      </c>
      <c r="J22" s="186"/>
      <c r="K22" s="186"/>
      <c r="L22" s="203"/>
      <c r="M22" s="203"/>
      <c r="N22" s="203"/>
      <c r="O22" s="203"/>
      <c r="P22" s="203"/>
      <c r="Q22" s="203"/>
    </row>
    <row r="23" spans="1:18" s="30" customFormat="1" ht="41.4" x14ac:dyDescent="0.3">
      <c r="A23" s="196" t="s">
        <v>206</v>
      </c>
      <c r="B23" s="196" t="s">
        <v>19</v>
      </c>
      <c r="C23" s="221" t="s">
        <v>396</v>
      </c>
      <c r="D23" s="220" t="s">
        <v>397</v>
      </c>
      <c r="E23" s="196" t="s">
        <v>17</v>
      </c>
      <c r="F23" s="204">
        <v>107.04000000000002</v>
      </c>
      <c r="G23" s="205">
        <v>7.19</v>
      </c>
      <c r="H23" s="199">
        <f t="shared" si="0"/>
        <v>8.66</v>
      </c>
      <c r="I23" s="199">
        <f t="shared" si="1"/>
        <v>926.96</v>
      </c>
      <c r="J23" s="206"/>
      <c r="K23" s="207"/>
      <c r="L23" s="208"/>
      <c r="M23" s="208"/>
      <c r="N23" s="208"/>
      <c r="O23" s="208"/>
      <c r="P23" s="208"/>
      <c r="Q23" s="208"/>
      <c r="R23" s="208"/>
    </row>
    <row r="24" spans="1:18" s="113" customFormat="1" ht="27.6" x14ac:dyDescent="0.3">
      <c r="A24" s="180" t="s">
        <v>233</v>
      </c>
      <c r="B24" s="180" t="s">
        <v>19</v>
      </c>
      <c r="C24" s="218" t="s">
        <v>237</v>
      </c>
      <c r="D24" s="219" t="s">
        <v>238</v>
      </c>
      <c r="E24" s="180" t="s">
        <v>17</v>
      </c>
      <c r="F24" s="204">
        <v>674.82999999999993</v>
      </c>
      <c r="G24" s="185">
        <v>10.78</v>
      </c>
      <c r="H24" s="187">
        <f t="shared" si="0"/>
        <v>12.99</v>
      </c>
      <c r="I24" s="199">
        <f t="shared" si="1"/>
        <v>8766.0400000000009</v>
      </c>
      <c r="J24" s="186"/>
      <c r="K24" s="186"/>
      <c r="L24" s="203"/>
      <c r="M24" s="203"/>
      <c r="N24" s="203"/>
      <c r="O24" s="203"/>
      <c r="P24" s="203"/>
      <c r="Q24" s="203"/>
    </row>
    <row r="25" spans="1:18" s="30" customFormat="1" ht="27.6" x14ac:dyDescent="0.3">
      <c r="A25" s="196" t="s">
        <v>234</v>
      </c>
      <c r="B25" s="196" t="s">
        <v>19</v>
      </c>
      <c r="C25" s="221" t="s">
        <v>399</v>
      </c>
      <c r="D25" s="220" t="s">
        <v>400</v>
      </c>
      <c r="E25" s="196" t="s">
        <v>22</v>
      </c>
      <c r="F25" s="204">
        <v>0.43</v>
      </c>
      <c r="G25" s="205">
        <v>94.93</v>
      </c>
      <c r="H25" s="199">
        <f t="shared" si="0"/>
        <v>114.39</v>
      </c>
      <c r="I25" s="199">
        <f t="shared" si="1"/>
        <v>49.18</v>
      </c>
      <c r="J25" s="206"/>
      <c r="K25" s="207"/>
      <c r="L25" s="208"/>
      <c r="M25" s="208"/>
      <c r="N25" s="208"/>
      <c r="O25" s="208"/>
      <c r="P25" s="208"/>
      <c r="Q25" s="208"/>
      <c r="R25" s="208"/>
    </row>
    <row r="26" spans="1:18" s="30" customFormat="1" ht="41.4" x14ac:dyDescent="0.3">
      <c r="A26" s="196" t="s">
        <v>398</v>
      </c>
      <c r="B26" s="196" t="s">
        <v>19</v>
      </c>
      <c r="C26" s="221" t="s">
        <v>470</v>
      </c>
      <c r="D26" s="220" t="s">
        <v>471</v>
      </c>
      <c r="E26" s="196" t="s">
        <v>28</v>
      </c>
      <c r="F26" s="204">
        <v>2</v>
      </c>
      <c r="G26" s="205">
        <v>279.51</v>
      </c>
      <c r="H26" s="199">
        <f t="shared" si="0"/>
        <v>336.81</v>
      </c>
      <c r="I26" s="199">
        <f t="shared" si="1"/>
        <v>673.62</v>
      </c>
      <c r="J26" s="206"/>
      <c r="K26" s="207"/>
      <c r="L26" s="208"/>
      <c r="M26" s="208"/>
      <c r="N26" s="208"/>
      <c r="O26" s="208"/>
      <c r="P26" s="208"/>
      <c r="Q26" s="208"/>
      <c r="R26" s="208"/>
    </row>
    <row r="27" spans="1:18" s="30" customFormat="1" ht="41.4" x14ac:dyDescent="0.3">
      <c r="A27" s="196" t="s">
        <v>235</v>
      </c>
      <c r="B27" s="196" t="s">
        <v>19</v>
      </c>
      <c r="C27" s="221" t="s">
        <v>239</v>
      </c>
      <c r="D27" s="220" t="s">
        <v>240</v>
      </c>
      <c r="E27" s="222" t="s">
        <v>241</v>
      </c>
      <c r="F27" s="204">
        <v>0.99</v>
      </c>
      <c r="G27" s="205">
        <v>1001.3</v>
      </c>
      <c r="H27" s="199">
        <f t="shared" si="0"/>
        <v>1206.57</v>
      </c>
      <c r="I27" s="199">
        <f t="shared" si="1"/>
        <v>1194.5</v>
      </c>
      <c r="J27" s="206"/>
      <c r="K27" s="207"/>
      <c r="L27" s="208"/>
      <c r="M27" s="208"/>
      <c r="N27" s="208"/>
      <c r="O27" s="208"/>
      <c r="P27" s="208"/>
      <c r="Q27" s="208"/>
      <c r="R27" s="208"/>
    </row>
    <row r="28" spans="1:18" s="30" customFormat="1" ht="27.6" x14ac:dyDescent="0.3">
      <c r="A28" s="196" t="s">
        <v>236</v>
      </c>
      <c r="B28" s="196" t="s">
        <v>15</v>
      </c>
      <c r="C28" s="221" t="s">
        <v>16</v>
      </c>
      <c r="D28" s="220" t="s">
        <v>454</v>
      </c>
      <c r="E28" s="196" t="s">
        <v>28</v>
      </c>
      <c r="F28" s="204">
        <v>1</v>
      </c>
      <c r="G28" s="205">
        <v>15475.2</v>
      </c>
      <c r="H28" s="199">
        <f t="shared" si="0"/>
        <v>18647.62</v>
      </c>
      <c r="I28" s="199">
        <f t="shared" si="1"/>
        <v>18647.62</v>
      </c>
      <c r="J28" s="217"/>
      <c r="K28" s="207"/>
      <c r="L28" s="208"/>
      <c r="M28" s="208"/>
      <c r="N28" s="208"/>
      <c r="O28" s="208"/>
      <c r="P28" s="208"/>
      <c r="Q28" s="208"/>
      <c r="R28" s="208"/>
    </row>
    <row r="29" spans="1:18" s="30" customFormat="1" ht="14.4" x14ac:dyDescent="0.3">
      <c r="A29" s="195"/>
      <c r="B29" s="196"/>
      <c r="C29" s="196"/>
      <c r="D29" s="197"/>
      <c r="E29" s="198"/>
      <c r="F29" s="199"/>
      <c r="G29" s="199"/>
      <c r="H29" s="199"/>
      <c r="I29" s="199"/>
      <c r="J29" s="2"/>
      <c r="K29" s="200"/>
      <c r="L29" s="201"/>
      <c r="M29" s="202"/>
      <c r="N29" s="202"/>
      <c r="O29" s="202"/>
      <c r="P29" s="202"/>
      <c r="Q29" s="202"/>
      <c r="R29" s="202"/>
    </row>
    <row r="30" spans="1:18" s="112" customFormat="1" ht="13.8" x14ac:dyDescent="0.3">
      <c r="A30" s="173" t="s">
        <v>29</v>
      </c>
      <c r="B30" s="174"/>
      <c r="C30" s="174"/>
      <c r="D30" s="175" t="s">
        <v>242</v>
      </c>
      <c r="E30" s="174"/>
      <c r="F30" s="176"/>
      <c r="G30" s="176"/>
      <c r="H30" s="176"/>
      <c r="I30" s="176">
        <f>SUM(I31:I34)</f>
        <v>14207.03</v>
      </c>
      <c r="J30" s="177" t="str">
        <f>A30</f>
        <v>2.0</v>
      </c>
      <c r="K30" s="209"/>
    </row>
    <row r="31" spans="1:18" s="113" customFormat="1" ht="27.6" x14ac:dyDescent="0.3">
      <c r="A31" s="180" t="s">
        <v>30</v>
      </c>
      <c r="B31" s="180" t="s">
        <v>19</v>
      </c>
      <c r="C31" s="218" t="s">
        <v>31</v>
      </c>
      <c r="D31" s="219" t="s">
        <v>32</v>
      </c>
      <c r="E31" s="180" t="s">
        <v>22</v>
      </c>
      <c r="F31" s="204">
        <v>120.51999999999998</v>
      </c>
      <c r="G31" s="185">
        <v>80.22</v>
      </c>
      <c r="H31" s="187">
        <f>ROUND(G31*(1+$I$7),2)</f>
        <v>96.67</v>
      </c>
      <c r="I31" s="187">
        <f>TRUNC($F31*H31,2)</f>
        <v>11650.66</v>
      </c>
      <c r="J31" s="186"/>
      <c r="K31" s="186"/>
    </row>
    <row r="32" spans="1:18" s="113" customFormat="1" ht="27.6" x14ac:dyDescent="0.3">
      <c r="A32" s="180" t="s">
        <v>33</v>
      </c>
      <c r="B32" s="180" t="s">
        <v>19</v>
      </c>
      <c r="C32" s="218" t="s">
        <v>207</v>
      </c>
      <c r="D32" s="219" t="s">
        <v>208</v>
      </c>
      <c r="E32" s="180" t="s">
        <v>22</v>
      </c>
      <c r="F32" s="204">
        <v>55.65</v>
      </c>
      <c r="G32" s="185">
        <v>25.56</v>
      </c>
      <c r="H32" s="187">
        <f>ROUND(G32*(1+$I$7),2)</f>
        <v>30.8</v>
      </c>
      <c r="I32" s="187">
        <f>TRUNC($F32*H32,2)</f>
        <v>1714.02</v>
      </c>
      <c r="J32" s="186"/>
      <c r="K32" s="186"/>
    </row>
    <row r="33" spans="1:18" s="113" customFormat="1" ht="27.6" x14ac:dyDescent="0.3">
      <c r="A33" s="180" t="s">
        <v>34</v>
      </c>
      <c r="B33" s="180" t="s">
        <v>19</v>
      </c>
      <c r="C33" s="218" t="s">
        <v>243</v>
      </c>
      <c r="D33" s="219" t="s">
        <v>244</v>
      </c>
      <c r="E33" s="180" t="s">
        <v>22</v>
      </c>
      <c r="F33" s="204">
        <v>8.7200000000000006</v>
      </c>
      <c r="G33" s="185">
        <v>80.17</v>
      </c>
      <c r="H33" s="187">
        <f>ROUND(G33*(1+$I$7),2)</f>
        <v>96.6</v>
      </c>
      <c r="I33" s="187">
        <f>TRUNC($F33*H33,2)</f>
        <v>842.35</v>
      </c>
      <c r="J33" s="186"/>
      <c r="K33" s="209"/>
    </row>
    <row r="34" spans="1:18" s="111" customFormat="1" ht="13.8" x14ac:dyDescent="0.3">
      <c r="A34" s="179"/>
      <c r="B34" s="180"/>
      <c r="C34" s="180"/>
      <c r="D34" s="181"/>
      <c r="E34" s="182"/>
      <c r="F34" s="183"/>
      <c r="G34" s="183"/>
      <c r="H34" s="183"/>
      <c r="I34" s="183"/>
      <c r="J34" s="29"/>
      <c r="K34" s="184"/>
    </row>
    <row r="35" spans="1:18" s="112" customFormat="1" ht="13.8" x14ac:dyDescent="0.3">
      <c r="A35" s="173" t="s">
        <v>35</v>
      </c>
      <c r="B35" s="174"/>
      <c r="C35" s="174"/>
      <c r="D35" s="175" t="s">
        <v>245</v>
      </c>
      <c r="E35" s="174"/>
      <c r="F35" s="176"/>
      <c r="G35" s="176"/>
      <c r="H35" s="176"/>
      <c r="I35" s="176">
        <f>SUM(I36:I41)</f>
        <v>85365.94</v>
      </c>
      <c r="J35" s="177" t="str">
        <f>A35</f>
        <v>3.0</v>
      </c>
      <c r="K35" s="178"/>
    </row>
    <row r="36" spans="1:18" s="113" customFormat="1" ht="27.6" x14ac:dyDescent="0.3">
      <c r="A36" s="180" t="s">
        <v>36</v>
      </c>
      <c r="B36" s="180" t="s">
        <v>19</v>
      </c>
      <c r="C36" s="218" t="s">
        <v>246</v>
      </c>
      <c r="D36" s="219" t="s">
        <v>247</v>
      </c>
      <c r="E36" s="180" t="s">
        <v>22</v>
      </c>
      <c r="F36" s="204">
        <v>3.8399999999999959</v>
      </c>
      <c r="G36" s="185">
        <v>722.53</v>
      </c>
      <c r="H36" s="187">
        <f>ROUND(G36*(1+$I$7),2)</f>
        <v>870.65</v>
      </c>
      <c r="I36" s="187">
        <f>TRUNC($F36*H36,2)</f>
        <v>3343.29</v>
      </c>
      <c r="J36" s="186"/>
      <c r="K36" s="186"/>
    </row>
    <row r="37" spans="1:18" s="113" customFormat="1" ht="55.2" x14ac:dyDescent="0.3">
      <c r="A37" s="180" t="s">
        <v>37</v>
      </c>
      <c r="B37" s="180" t="s">
        <v>15</v>
      </c>
      <c r="C37" s="218" t="s">
        <v>24</v>
      </c>
      <c r="D37" s="219" t="s">
        <v>381</v>
      </c>
      <c r="E37" s="180" t="s">
        <v>17</v>
      </c>
      <c r="F37" s="204">
        <v>116.27</v>
      </c>
      <c r="G37" s="185">
        <v>78.650000000000006</v>
      </c>
      <c r="H37" s="187">
        <f>ROUND(G37*(1+$I$7),2)</f>
        <v>94.77</v>
      </c>
      <c r="I37" s="187">
        <f>TRUNC($F37*H37,2)</f>
        <v>11018.9</v>
      </c>
      <c r="J37" s="186"/>
      <c r="K37" s="186"/>
    </row>
    <row r="38" spans="1:18" s="113" customFormat="1" ht="55.2" x14ac:dyDescent="0.3">
      <c r="A38" s="180" t="s">
        <v>248</v>
      </c>
      <c r="B38" s="180" t="s">
        <v>19</v>
      </c>
      <c r="C38" s="218" t="s">
        <v>401</v>
      </c>
      <c r="D38" s="219" t="s">
        <v>402</v>
      </c>
      <c r="E38" s="180" t="s">
        <v>22</v>
      </c>
      <c r="F38" s="204">
        <v>73.47</v>
      </c>
      <c r="G38" s="185">
        <v>495.27</v>
      </c>
      <c r="H38" s="187">
        <f>ROUND(G38*(1+$I$7),2)</f>
        <v>596.79999999999995</v>
      </c>
      <c r="I38" s="187">
        <f>TRUNC($F38*H38,2)</f>
        <v>43846.89</v>
      </c>
      <c r="J38" s="186"/>
      <c r="K38" s="186"/>
    </row>
    <row r="39" spans="1:18" s="113" customFormat="1" ht="27.6" x14ac:dyDescent="0.3">
      <c r="A39" s="180" t="s">
        <v>403</v>
      </c>
      <c r="B39" s="180" t="s">
        <v>19</v>
      </c>
      <c r="C39" s="218" t="s">
        <v>501</v>
      </c>
      <c r="D39" s="219" t="s">
        <v>502</v>
      </c>
      <c r="E39" s="180" t="s">
        <v>28</v>
      </c>
      <c r="F39" s="204">
        <v>54</v>
      </c>
      <c r="G39" s="185">
        <v>27.71</v>
      </c>
      <c r="H39" s="187">
        <f>ROUND(G39*(1+$I$7),2)</f>
        <v>33.39</v>
      </c>
      <c r="I39" s="187">
        <f>TRUNC($F39*H39,2)</f>
        <v>1803.06</v>
      </c>
      <c r="J39" s="186"/>
      <c r="K39" s="186"/>
    </row>
    <row r="40" spans="1:18" s="113" customFormat="1" ht="27.6" x14ac:dyDescent="0.3">
      <c r="A40" s="180" t="s">
        <v>520</v>
      </c>
      <c r="B40" s="180" t="s">
        <v>19</v>
      </c>
      <c r="C40" s="218" t="s">
        <v>209</v>
      </c>
      <c r="D40" s="219" t="s">
        <v>404</v>
      </c>
      <c r="E40" s="180" t="s">
        <v>22</v>
      </c>
      <c r="F40" s="204">
        <v>8.4</v>
      </c>
      <c r="G40" s="185">
        <v>2504.8200000000002</v>
      </c>
      <c r="H40" s="187">
        <f>ROUND(G40*(1+$I$7),2)</f>
        <v>3018.31</v>
      </c>
      <c r="I40" s="187">
        <f>TRUNC($F40*H40,2)</f>
        <v>25353.8</v>
      </c>
      <c r="J40" s="186"/>
      <c r="K40" s="186"/>
    </row>
    <row r="41" spans="1:18" s="111" customFormat="1" ht="13.8" x14ac:dyDescent="0.3">
      <c r="A41" s="179"/>
      <c r="B41" s="180"/>
      <c r="C41" s="180"/>
      <c r="D41" s="181"/>
      <c r="E41" s="182"/>
      <c r="F41" s="183"/>
      <c r="G41" s="183"/>
      <c r="H41" s="183"/>
      <c r="I41" s="183"/>
      <c r="J41" s="29"/>
      <c r="K41" s="186"/>
      <c r="L41" s="113"/>
      <c r="M41" s="113"/>
      <c r="N41" s="113"/>
      <c r="O41" s="113"/>
      <c r="P41" s="113"/>
      <c r="Q41" s="113"/>
      <c r="R41" s="113"/>
    </row>
    <row r="42" spans="1:18" s="112" customFormat="1" ht="13.8" x14ac:dyDescent="0.3">
      <c r="A42" s="173" t="s">
        <v>39</v>
      </c>
      <c r="B42" s="174"/>
      <c r="C42" s="174"/>
      <c r="D42" s="175" t="s">
        <v>249</v>
      </c>
      <c r="E42" s="174"/>
      <c r="F42" s="176"/>
      <c r="G42" s="176"/>
      <c r="H42" s="176"/>
      <c r="I42" s="176">
        <f>SUM(I43:I48)</f>
        <v>100014.43000000001</v>
      </c>
      <c r="J42" s="177" t="str">
        <f>A42</f>
        <v>4.0</v>
      </c>
      <c r="K42" s="178"/>
    </row>
    <row r="43" spans="1:18" s="113" customFormat="1" ht="27.6" x14ac:dyDescent="0.3">
      <c r="A43" s="180" t="s">
        <v>40</v>
      </c>
      <c r="B43" s="180" t="s">
        <v>19</v>
      </c>
      <c r="C43" s="218" t="s">
        <v>209</v>
      </c>
      <c r="D43" s="219" t="s">
        <v>404</v>
      </c>
      <c r="E43" s="180" t="s">
        <v>22</v>
      </c>
      <c r="F43" s="204">
        <v>15.970000000000004</v>
      </c>
      <c r="G43" s="185">
        <v>2504.8200000000002</v>
      </c>
      <c r="H43" s="187">
        <f>ROUND(G43*(1+$I$7),2)</f>
        <v>3018.31</v>
      </c>
      <c r="I43" s="187">
        <f>TRUNC($F43*H43,2)</f>
        <v>48202.41</v>
      </c>
      <c r="J43" s="186"/>
      <c r="K43" s="186"/>
    </row>
    <row r="44" spans="1:18" s="30" customFormat="1" ht="69" x14ac:dyDescent="0.3">
      <c r="A44" s="196" t="s">
        <v>41</v>
      </c>
      <c r="B44" s="196" t="s">
        <v>15</v>
      </c>
      <c r="C44" s="221" t="s">
        <v>26</v>
      </c>
      <c r="D44" s="220" t="s">
        <v>503</v>
      </c>
      <c r="E44" s="196" t="s">
        <v>17</v>
      </c>
      <c r="F44" s="204">
        <v>80.27000000000001</v>
      </c>
      <c r="G44" s="205">
        <v>149.72999999999999</v>
      </c>
      <c r="H44" s="199">
        <f>ROUND(G44*(1+$I$7),2)</f>
        <v>180.42</v>
      </c>
      <c r="I44" s="199">
        <f>TRUNC($F44*H44,2)</f>
        <v>14482.31</v>
      </c>
      <c r="J44" s="206"/>
      <c r="K44" s="207"/>
      <c r="L44" s="208"/>
      <c r="M44" s="208"/>
      <c r="N44" s="208"/>
      <c r="O44" s="208"/>
      <c r="P44" s="208"/>
      <c r="Q44" s="208"/>
      <c r="R44" s="208"/>
    </row>
    <row r="45" spans="1:18" s="30" customFormat="1" ht="69" x14ac:dyDescent="0.3">
      <c r="A45" s="196" t="s">
        <v>251</v>
      </c>
      <c r="B45" s="196" t="s">
        <v>15</v>
      </c>
      <c r="C45" s="221" t="s">
        <v>42</v>
      </c>
      <c r="D45" s="220" t="s">
        <v>250</v>
      </c>
      <c r="E45" s="196" t="s">
        <v>17</v>
      </c>
      <c r="F45" s="204">
        <v>133.4</v>
      </c>
      <c r="G45" s="205">
        <v>169.76</v>
      </c>
      <c r="H45" s="199">
        <f>ROUND(G45*(1+$I$7),2)</f>
        <v>204.56</v>
      </c>
      <c r="I45" s="199">
        <f>TRUNC($F45*H45,2)</f>
        <v>27288.3</v>
      </c>
      <c r="J45" s="206"/>
      <c r="K45" s="207"/>
      <c r="L45" s="208"/>
      <c r="M45" s="208"/>
      <c r="N45" s="208"/>
      <c r="O45" s="208"/>
      <c r="P45" s="208"/>
      <c r="Q45" s="208"/>
      <c r="R45" s="208"/>
    </row>
    <row r="46" spans="1:18" s="1" customFormat="1" ht="55.2" x14ac:dyDescent="0.3">
      <c r="A46" s="196" t="s">
        <v>253</v>
      </c>
      <c r="B46" s="196" t="s">
        <v>88</v>
      </c>
      <c r="C46" s="221" t="s">
        <v>370</v>
      </c>
      <c r="D46" s="220" t="s">
        <v>252</v>
      </c>
      <c r="E46" s="196" t="s">
        <v>17</v>
      </c>
      <c r="F46" s="204">
        <v>213.67000000000002</v>
      </c>
      <c r="G46" s="205">
        <v>12.85</v>
      </c>
      <c r="H46" s="199">
        <f>ROUND(G46*(1+$I$7),2)</f>
        <v>15.48</v>
      </c>
      <c r="I46" s="199">
        <f>TRUNC($F46*H46,2)</f>
        <v>3307.61</v>
      </c>
      <c r="J46" s="206"/>
      <c r="K46" s="207"/>
      <c r="L46" s="208"/>
      <c r="M46" s="208"/>
      <c r="N46" s="208"/>
      <c r="O46" s="208"/>
      <c r="P46" s="208"/>
      <c r="Q46" s="208"/>
      <c r="R46" s="208"/>
    </row>
    <row r="47" spans="1:18" s="30" customFormat="1" ht="27.6" x14ac:dyDescent="0.3">
      <c r="A47" s="196" t="s">
        <v>521</v>
      </c>
      <c r="B47" s="196" t="s">
        <v>19</v>
      </c>
      <c r="C47" s="221" t="s">
        <v>254</v>
      </c>
      <c r="D47" s="220" t="s">
        <v>255</v>
      </c>
      <c r="E47" s="196" t="s">
        <v>20</v>
      </c>
      <c r="F47" s="204">
        <v>145</v>
      </c>
      <c r="G47" s="205">
        <v>38.54</v>
      </c>
      <c r="H47" s="199">
        <f>ROUND(G47*(1+$I$7),2)</f>
        <v>46.44</v>
      </c>
      <c r="I47" s="199">
        <f>TRUNC($F47*H47,2)</f>
        <v>6733.8</v>
      </c>
      <c r="J47" s="206"/>
      <c r="K47" s="207"/>
      <c r="L47" s="208"/>
      <c r="M47" s="208"/>
      <c r="N47" s="208"/>
      <c r="O47" s="208"/>
      <c r="P47" s="208"/>
      <c r="Q47" s="208"/>
      <c r="R47" s="208"/>
    </row>
    <row r="48" spans="1:18" s="30" customFormat="1" ht="14.4" x14ac:dyDescent="0.3">
      <c r="A48" s="195"/>
      <c r="B48" s="196"/>
      <c r="C48" s="196"/>
      <c r="D48" s="197"/>
      <c r="E48" s="198"/>
      <c r="F48" s="199"/>
      <c r="G48" s="199"/>
      <c r="H48" s="199"/>
      <c r="I48" s="199"/>
      <c r="J48" s="2"/>
      <c r="K48" s="200"/>
      <c r="L48" s="201"/>
      <c r="M48" s="202"/>
      <c r="N48" s="202"/>
      <c r="O48" s="202"/>
      <c r="P48" s="202"/>
      <c r="Q48" s="202"/>
      <c r="R48" s="202"/>
    </row>
    <row r="49" spans="1:17" s="112" customFormat="1" ht="13.8" x14ac:dyDescent="0.3">
      <c r="A49" s="173" t="s">
        <v>43</v>
      </c>
      <c r="B49" s="174"/>
      <c r="C49" s="174"/>
      <c r="D49" s="175" t="s">
        <v>256</v>
      </c>
      <c r="E49" s="174"/>
      <c r="F49" s="176"/>
      <c r="G49" s="176"/>
      <c r="H49" s="176"/>
      <c r="I49" s="176">
        <f>SUM(I50:I57)</f>
        <v>188647.73</v>
      </c>
      <c r="J49" s="177" t="str">
        <f>A49</f>
        <v>5.0</v>
      </c>
      <c r="K49" s="178"/>
    </row>
    <row r="50" spans="1:17" s="113" customFormat="1" ht="55.2" x14ac:dyDescent="0.3">
      <c r="A50" s="180" t="s">
        <v>44</v>
      </c>
      <c r="B50" s="180" t="s">
        <v>19</v>
      </c>
      <c r="C50" s="218" t="s">
        <v>257</v>
      </c>
      <c r="D50" s="219" t="s">
        <v>258</v>
      </c>
      <c r="E50" s="180" t="s">
        <v>17</v>
      </c>
      <c r="F50" s="204">
        <v>135.71</v>
      </c>
      <c r="G50" s="185">
        <v>77.709999999999994</v>
      </c>
      <c r="H50" s="187">
        <f t="shared" ref="H50:H56" si="2">ROUND(G50*(1+$I$7),2)</f>
        <v>93.64</v>
      </c>
      <c r="I50" s="187">
        <f t="shared" ref="I50:I56" si="3">TRUNC($F50*H50,2)</f>
        <v>12707.88</v>
      </c>
      <c r="J50" s="186"/>
      <c r="K50" s="186"/>
    </row>
    <row r="51" spans="1:17" s="113" customFormat="1" ht="55.2" x14ac:dyDescent="0.3">
      <c r="A51" s="180" t="s">
        <v>45</v>
      </c>
      <c r="B51" s="180" t="s">
        <v>19</v>
      </c>
      <c r="C51" s="218" t="s">
        <v>259</v>
      </c>
      <c r="D51" s="219" t="s">
        <v>260</v>
      </c>
      <c r="E51" s="180" t="s">
        <v>17</v>
      </c>
      <c r="F51" s="204">
        <v>1233.82</v>
      </c>
      <c r="G51" s="185">
        <v>4.26</v>
      </c>
      <c r="H51" s="187">
        <f t="shared" si="2"/>
        <v>5.13</v>
      </c>
      <c r="I51" s="187">
        <f t="shared" si="3"/>
        <v>6329.49</v>
      </c>
      <c r="J51" s="186"/>
      <c r="K51" s="186"/>
    </row>
    <row r="52" spans="1:17" s="113" customFormat="1" ht="55.2" x14ac:dyDescent="0.3">
      <c r="A52" s="180" t="s">
        <v>211</v>
      </c>
      <c r="B52" s="180" t="s">
        <v>19</v>
      </c>
      <c r="C52" s="218" t="s">
        <v>261</v>
      </c>
      <c r="D52" s="219" t="s">
        <v>405</v>
      </c>
      <c r="E52" s="180" t="s">
        <v>17</v>
      </c>
      <c r="F52" s="204">
        <v>1233.82</v>
      </c>
      <c r="G52" s="185">
        <v>41.07</v>
      </c>
      <c r="H52" s="187">
        <f t="shared" si="2"/>
        <v>49.49</v>
      </c>
      <c r="I52" s="187">
        <f t="shared" si="3"/>
        <v>61061.75</v>
      </c>
      <c r="J52" s="186"/>
      <c r="K52" s="186"/>
      <c r="L52" s="203"/>
      <c r="M52" s="203"/>
      <c r="N52" s="203"/>
      <c r="O52" s="203"/>
      <c r="P52" s="203"/>
      <c r="Q52" s="203"/>
    </row>
    <row r="53" spans="1:17" s="113" customFormat="1" ht="55.2" x14ac:dyDescent="0.3">
      <c r="A53" s="180" t="s">
        <v>212</v>
      </c>
      <c r="B53" s="180" t="s">
        <v>15</v>
      </c>
      <c r="C53" s="218" t="s">
        <v>38</v>
      </c>
      <c r="D53" s="219" t="s">
        <v>506</v>
      </c>
      <c r="E53" s="180" t="s">
        <v>17</v>
      </c>
      <c r="F53" s="204">
        <v>681.2299999999999</v>
      </c>
      <c r="G53" s="185">
        <v>79.38</v>
      </c>
      <c r="H53" s="187">
        <f t="shared" si="2"/>
        <v>95.65</v>
      </c>
      <c r="I53" s="187">
        <f t="shared" si="3"/>
        <v>65159.64</v>
      </c>
      <c r="J53" s="186"/>
      <c r="K53" s="186"/>
    </row>
    <row r="54" spans="1:17" s="113" customFormat="1" ht="27.6" x14ac:dyDescent="0.3">
      <c r="A54" s="180" t="s">
        <v>213</v>
      </c>
      <c r="B54" s="180" t="s">
        <v>15</v>
      </c>
      <c r="C54" s="218" t="s">
        <v>46</v>
      </c>
      <c r="D54" s="219" t="s">
        <v>380</v>
      </c>
      <c r="E54" s="180" t="s">
        <v>17</v>
      </c>
      <c r="F54" s="204">
        <v>367.83999999999986</v>
      </c>
      <c r="G54" s="185">
        <v>86.11</v>
      </c>
      <c r="H54" s="187">
        <f t="shared" si="2"/>
        <v>103.76</v>
      </c>
      <c r="I54" s="187">
        <f t="shared" si="3"/>
        <v>38167.07</v>
      </c>
      <c r="J54" s="186"/>
      <c r="K54" s="186"/>
    </row>
    <row r="55" spans="1:17" s="113" customFormat="1" ht="27.6" x14ac:dyDescent="0.3">
      <c r="A55" s="180" t="s">
        <v>262</v>
      </c>
      <c r="B55" s="180" t="s">
        <v>505</v>
      </c>
      <c r="C55" s="218" t="s">
        <v>282</v>
      </c>
      <c r="D55" s="219" t="s">
        <v>504</v>
      </c>
      <c r="E55" s="180"/>
      <c r="F55" s="204">
        <v>1049.07</v>
      </c>
      <c r="G55" s="185">
        <v>3.04</v>
      </c>
      <c r="H55" s="187">
        <f t="shared" si="2"/>
        <v>3.66</v>
      </c>
      <c r="I55" s="187">
        <f t="shared" si="3"/>
        <v>3839.59</v>
      </c>
      <c r="J55" s="186"/>
      <c r="K55" s="186"/>
      <c r="L55" s="203"/>
      <c r="M55" s="203"/>
      <c r="N55" s="203"/>
      <c r="O55" s="203"/>
      <c r="P55" s="203"/>
      <c r="Q55" s="203"/>
    </row>
    <row r="56" spans="1:17" s="113" customFormat="1" ht="41.4" x14ac:dyDescent="0.3">
      <c r="A56" s="180" t="s">
        <v>522</v>
      </c>
      <c r="B56" s="180" t="s">
        <v>19</v>
      </c>
      <c r="C56" s="218" t="s">
        <v>263</v>
      </c>
      <c r="D56" s="219" t="s">
        <v>264</v>
      </c>
      <c r="E56" s="180" t="s">
        <v>17</v>
      </c>
      <c r="F56" s="204">
        <v>5.5</v>
      </c>
      <c r="G56" s="185">
        <v>208.57</v>
      </c>
      <c r="H56" s="187">
        <f t="shared" si="2"/>
        <v>251.33</v>
      </c>
      <c r="I56" s="187">
        <f t="shared" si="3"/>
        <v>1382.31</v>
      </c>
      <c r="J56" s="186"/>
      <c r="K56" s="186"/>
    </row>
    <row r="57" spans="1:17" s="111" customFormat="1" ht="13.8" x14ac:dyDescent="0.3">
      <c r="A57" s="179"/>
      <c r="B57" s="180"/>
      <c r="C57" s="180"/>
      <c r="D57" s="181"/>
      <c r="E57" s="182"/>
      <c r="F57" s="183"/>
      <c r="G57" s="183"/>
      <c r="H57" s="183"/>
      <c r="I57" s="183"/>
      <c r="J57" s="29"/>
      <c r="K57" s="184"/>
    </row>
    <row r="58" spans="1:17" s="112" customFormat="1" ht="13.8" x14ac:dyDescent="0.3">
      <c r="A58" s="173" t="s">
        <v>47</v>
      </c>
      <c r="B58" s="174"/>
      <c r="C58" s="174"/>
      <c r="D58" s="175" t="s">
        <v>224</v>
      </c>
      <c r="E58" s="174"/>
      <c r="F58" s="176"/>
      <c r="G58" s="176"/>
      <c r="H58" s="176"/>
      <c r="I58" s="176">
        <f>SUM(I59:I65)</f>
        <v>79410.31</v>
      </c>
      <c r="J58" s="177" t="str">
        <f>A58</f>
        <v>6.0</v>
      </c>
      <c r="K58" s="178"/>
    </row>
    <row r="59" spans="1:17" s="113" customFormat="1" ht="27.6" x14ac:dyDescent="0.3">
      <c r="A59" s="180" t="s">
        <v>48</v>
      </c>
      <c r="B59" s="180" t="s">
        <v>19</v>
      </c>
      <c r="C59" s="218" t="s">
        <v>246</v>
      </c>
      <c r="D59" s="219" t="s">
        <v>247</v>
      </c>
      <c r="E59" s="180" t="s">
        <v>22</v>
      </c>
      <c r="F59" s="204">
        <v>9.11</v>
      </c>
      <c r="G59" s="185">
        <v>722.53</v>
      </c>
      <c r="H59" s="187">
        <f t="shared" ref="H59:H64" si="4">ROUND(G59*(1+$I$7),2)</f>
        <v>870.65</v>
      </c>
      <c r="I59" s="187">
        <f t="shared" ref="I59:I64" si="5">TRUNC($F59*H59,2)</f>
        <v>7931.62</v>
      </c>
      <c r="J59" s="186"/>
      <c r="K59" s="186"/>
      <c r="L59" s="203"/>
      <c r="M59" s="203"/>
      <c r="N59" s="203"/>
      <c r="O59" s="203"/>
      <c r="P59" s="203"/>
      <c r="Q59" s="203"/>
    </row>
    <row r="60" spans="1:17" s="113" customFormat="1" ht="55.2" x14ac:dyDescent="0.3">
      <c r="A60" s="180" t="s">
        <v>265</v>
      </c>
      <c r="B60" s="180" t="s">
        <v>19</v>
      </c>
      <c r="C60" s="218" t="s">
        <v>266</v>
      </c>
      <c r="D60" s="219" t="s">
        <v>267</v>
      </c>
      <c r="E60" s="180" t="s">
        <v>17</v>
      </c>
      <c r="F60" s="204">
        <v>304.20000000000005</v>
      </c>
      <c r="G60" s="185">
        <v>42.58</v>
      </c>
      <c r="H60" s="187">
        <f t="shared" si="4"/>
        <v>51.31</v>
      </c>
      <c r="I60" s="187">
        <f t="shared" si="5"/>
        <v>15608.5</v>
      </c>
      <c r="J60" s="186"/>
      <c r="K60" s="186"/>
      <c r="L60" s="203"/>
      <c r="M60" s="203"/>
      <c r="N60" s="203"/>
      <c r="O60" s="203"/>
      <c r="P60" s="203"/>
      <c r="Q60" s="203"/>
    </row>
    <row r="61" spans="1:17" s="113" customFormat="1" ht="55.2" x14ac:dyDescent="0.3">
      <c r="A61" s="180" t="s">
        <v>268</v>
      </c>
      <c r="B61" s="180" t="s">
        <v>15</v>
      </c>
      <c r="C61" s="218" t="s">
        <v>57</v>
      </c>
      <c r="D61" s="219" t="s">
        <v>508</v>
      </c>
      <c r="E61" s="180" t="s">
        <v>17</v>
      </c>
      <c r="F61" s="204">
        <v>304.2</v>
      </c>
      <c r="G61" s="185">
        <v>60.91</v>
      </c>
      <c r="H61" s="187">
        <f t="shared" si="4"/>
        <v>73.400000000000006</v>
      </c>
      <c r="I61" s="187">
        <f t="shared" si="5"/>
        <v>22328.28</v>
      </c>
      <c r="J61" s="186"/>
      <c r="K61" s="186"/>
      <c r="L61" s="203"/>
      <c r="M61" s="203"/>
      <c r="N61" s="203"/>
      <c r="O61" s="203"/>
      <c r="P61" s="203"/>
      <c r="Q61" s="203"/>
    </row>
    <row r="62" spans="1:17" s="113" customFormat="1" ht="13.8" x14ac:dyDescent="0.3">
      <c r="A62" s="180" t="s">
        <v>269</v>
      </c>
      <c r="B62" s="180" t="s">
        <v>15</v>
      </c>
      <c r="C62" s="218" t="s">
        <v>306</v>
      </c>
      <c r="D62" s="219" t="s">
        <v>406</v>
      </c>
      <c r="E62" s="180" t="s">
        <v>17</v>
      </c>
      <c r="F62" s="204">
        <v>356.21000000000004</v>
      </c>
      <c r="G62" s="185">
        <v>6.08</v>
      </c>
      <c r="H62" s="187">
        <f t="shared" si="4"/>
        <v>7.33</v>
      </c>
      <c r="I62" s="187">
        <f t="shared" si="5"/>
        <v>2611.0100000000002</v>
      </c>
      <c r="J62" s="186"/>
      <c r="K62" s="186"/>
    </row>
    <row r="63" spans="1:17" s="113" customFormat="1" ht="41.4" x14ac:dyDescent="0.3">
      <c r="A63" s="180" t="s">
        <v>270</v>
      </c>
      <c r="B63" s="180" t="s">
        <v>19</v>
      </c>
      <c r="C63" s="218" t="s">
        <v>509</v>
      </c>
      <c r="D63" s="219" t="s">
        <v>510</v>
      </c>
      <c r="E63" s="180" t="s">
        <v>17</v>
      </c>
      <c r="F63" s="204">
        <v>399.09999999999997</v>
      </c>
      <c r="G63" s="185">
        <v>62.16</v>
      </c>
      <c r="H63" s="187">
        <f t="shared" si="4"/>
        <v>74.900000000000006</v>
      </c>
      <c r="I63" s="187">
        <f t="shared" si="5"/>
        <v>29892.59</v>
      </c>
      <c r="J63" s="186"/>
      <c r="K63" s="186"/>
      <c r="L63" s="203"/>
      <c r="M63" s="203"/>
      <c r="N63" s="203"/>
      <c r="O63" s="203"/>
      <c r="P63" s="203"/>
      <c r="Q63" s="203"/>
    </row>
    <row r="64" spans="1:17" s="113" customFormat="1" ht="55.2" x14ac:dyDescent="0.3">
      <c r="A64" s="180" t="s">
        <v>271</v>
      </c>
      <c r="B64" s="180" t="s">
        <v>19</v>
      </c>
      <c r="C64" s="218" t="s">
        <v>511</v>
      </c>
      <c r="D64" s="219" t="s">
        <v>512</v>
      </c>
      <c r="E64" s="180" t="s">
        <v>20</v>
      </c>
      <c r="F64" s="204">
        <v>20.240000000000002</v>
      </c>
      <c r="G64" s="185">
        <v>42.57</v>
      </c>
      <c r="H64" s="187">
        <f t="shared" si="4"/>
        <v>51.3</v>
      </c>
      <c r="I64" s="187">
        <f t="shared" si="5"/>
        <v>1038.31</v>
      </c>
      <c r="J64" s="186"/>
      <c r="K64" s="186"/>
      <c r="L64" s="203"/>
      <c r="M64" s="203"/>
      <c r="N64" s="203"/>
      <c r="O64" s="203"/>
      <c r="P64" s="203"/>
      <c r="Q64" s="203"/>
    </row>
    <row r="65" spans="1:18" s="111" customFormat="1" ht="13.8" x14ac:dyDescent="0.3">
      <c r="A65" s="179"/>
      <c r="B65" s="180"/>
      <c r="C65" s="180"/>
      <c r="D65" s="181"/>
      <c r="E65" s="182"/>
      <c r="F65" s="187"/>
      <c r="G65" s="187"/>
      <c r="H65" s="187"/>
      <c r="I65" s="187"/>
      <c r="J65" s="29"/>
      <c r="K65" s="184"/>
      <c r="L65" s="31"/>
      <c r="M65" s="31"/>
      <c r="N65" s="31"/>
      <c r="O65" s="31"/>
      <c r="P65" s="31"/>
      <c r="Q65" s="31"/>
    </row>
    <row r="66" spans="1:18" s="112" customFormat="1" ht="13.8" x14ac:dyDescent="0.3">
      <c r="A66" s="173" t="s">
        <v>49</v>
      </c>
      <c r="B66" s="174"/>
      <c r="C66" s="174"/>
      <c r="D66" s="175" t="s">
        <v>407</v>
      </c>
      <c r="E66" s="174"/>
      <c r="F66" s="176"/>
      <c r="G66" s="176"/>
      <c r="H66" s="176"/>
      <c r="I66" s="176">
        <f>SUM(I67:I91)</f>
        <v>108095.58</v>
      </c>
      <c r="J66" s="177" t="str">
        <f>A66</f>
        <v>7.0</v>
      </c>
      <c r="K66" s="178"/>
    </row>
    <row r="67" spans="1:18" s="30" customFormat="1" ht="41.4" x14ac:dyDescent="0.3">
      <c r="A67" s="196" t="s">
        <v>50</v>
      </c>
      <c r="B67" s="196" t="s">
        <v>19</v>
      </c>
      <c r="C67" s="221" t="s">
        <v>229</v>
      </c>
      <c r="D67" s="220" t="s">
        <v>230</v>
      </c>
      <c r="E67" s="196" t="s">
        <v>17</v>
      </c>
      <c r="F67" s="204">
        <v>49.5</v>
      </c>
      <c r="G67" s="205">
        <v>3.34</v>
      </c>
      <c r="H67" s="199">
        <f t="shared" ref="H67:H88" si="6">ROUND(G67*(1+$I$7),2)</f>
        <v>4.0199999999999996</v>
      </c>
      <c r="I67" s="199">
        <f t="shared" ref="I67:I88" si="7">TRUNC($F67*H67,2)</f>
        <v>198.99</v>
      </c>
      <c r="J67" s="206"/>
      <c r="K67" s="207"/>
      <c r="L67" s="208"/>
      <c r="M67" s="208"/>
      <c r="N67" s="208"/>
      <c r="O67" s="208"/>
      <c r="P67" s="208"/>
      <c r="Q67" s="208"/>
      <c r="R67" s="208"/>
    </row>
    <row r="68" spans="1:18" s="30" customFormat="1" ht="27.6" x14ac:dyDescent="0.3">
      <c r="A68" s="196" t="s">
        <v>51</v>
      </c>
      <c r="B68" s="196" t="s">
        <v>19</v>
      </c>
      <c r="C68" s="221" t="s">
        <v>214</v>
      </c>
      <c r="D68" s="220" t="s">
        <v>469</v>
      </c>
      <c r="E68" s="196" t="s">
        <v>17</v>
      </c>
      <c r="F68" s="204">
        <v>374.99999999999994</v>
      </c>
      <c r="G68" s="205">
        <v>42.76</v>
      </c>
      <c r="H68" s="199">
        <f t="shared" si="6"/>
        <v>51.53</v>
      </c>
      <c r="I68" s="199">
        <f t="shared" si="7"/>
        <v>19323.75</v>
      </c>
      <c r="J68" s="206"/>
      <c r="K68" s="207"/>
      <c r="L68" s="208"/>
      <c r="M68" s="208"/>
      <c r="N68" s="208"/>
      <c r="O68" s="208"/>
      <c r="P68" s="208"/>
      <c r="Q68" s="208"/>
      <c r="R68" s="208"/>
    </row>
    <row r="69" spans="1:18" s="30" customFormat="1" ht="41.4" x14ac:dyDescent="0.3">
      <c r="A69" s="196" t="s">
        <v>52</v>
      </c>
      <c r="B69" s="196" t="s">
        <v>19</v>
      </c>
      <c r="C69" s="221" t="s">
        <v>461</v>
      </c>
      <c r="D69" s="220" t="s">
        <v>462</v>
      </c>
      <c r="E69" s="196" t="s">
        <v>17</v>
      </c>
      <c r="F69" s="204">
        <v>572.71</v>
      </c>
      <c r="G69" s="205">
        <v>18.16</v>
      </c>
      <c r="H69" s="199">
        <f t="shared" si="6"/>
        <v>21.88</v>
      </c>
      <c r="I69" s="199">
        <f t="shared" si="7"/>
        <v>12530.89</v>
      </c>
      <c r="J69" s="206"/>
      <c r="K69" s="207"/>
      <c r="L69" s="208"/>
      <c r="M69" s="208"/>
      <c r="N69" s="208"/>
      <c r="O69" s="208"/>
      <c r="P69" s="208"/>
      <c r="Q69" s="208"/>
      <c r="R69" s="208"/>
    </row>
    <row r="70" spans="1:18" s="30" customFormat="1" ht="41.4" x14ac:dyDescent="0.3">
      <c r="A70" s="196" t="s">
        <v>215</v>
      </c>
      <c r="B70" s="196" t="s">
        <v>19</v>
      </c>
      <c r="C70" s="221" t="s">
        <v>465</v>
      </c>
      <c r="D70" s="220" t="s">
        <v>466</v>
      </c>
      <c r="E70" s="196" t="s">
        <v>17</v>
      </c>
      <c r="F70" s="204">
        <v>267.66999999999996</v>
      </c>
      <c r="G70" s="205">
        <v>15.71</v>
      </c>
      <c r="H70" s="199">
        <f t="shared" si="6"/>
        <v>18.93</v>
      </c>
      <c r="I70" s="199">
        <f t="shared" si="7"/>
        <v>5066.99</v>
      </c>
      <c r="J70" s="206"/>
      <c r="K70" s="207"/>
      <c r="L70" s="208"/>
      <c r="M70" s="208"/>
      <c r="N70" s="208"/>
      <c r="O70" s="208"/>
      <c r="P70" s="208"/>
      <c r="Q70" s="208"/>
      <c r="R70" s="208"/>
    </row>
    <row r="71" spans="1:18" s="30" customFormat="1" ht="41.4" x14ac:dyDescent="0.3">
      <c r="A71" s="196" t="s">
        <v>274</v>
      </c>
      <c r="B71" s="196" t="s">
        <v>19</v>
      </c>
      <c r="C71" s="221" t="s">
        <v>463</v>
      </c>
      <c r="D71" s="220" t="s">
        <v>464</v>
      </c>
      <c r="E71" s="196" t="s">
        <v>17</v>
      </c>
      <c r="F71" s="204">
        <v>80.3</v>
      </c>
      <c r="G71" s="205">
        <v>19.71</v>
      </c>
      <c r="H71" s="199">
        <f t="shared" si="6"/>
        <v>23.75</v>
      </c>
      <c r="I71" s="199">
        <f t="shared" si="7"/>
        <v>1907.12</v>
      </c>
      <c r="J71" s="206"/>
      <c r="K71" s="207"/>
      <c r="L71" s="208"/>
      <c r="M71" s="208"/>
      <c r="N71" s="208"/>
      <c r="O71" s="208"/>
      <c r="P71" s="208"/>
      <c r="Q71" s="208"/>
      <c r="R71" s="208"/>
    </row>
    <row r="72" spans="1:18" s="30" customFormat="1" ht="41.4" x14ac:dyDescent="0.3">
      <c r="A72" s="196" t="s">
        <v>275</v>
      </c>
      <c r="B72" s="196" t="s">
        <v>19</v>
      </c>
      <c r="C72" s="221" t="s">
        <v>467</v>
      </c>
      <c r="D72" s="220" t="s">
        <v>468</v>
      </c>
      <c r="E72" s="196" t="s">
        <v>17</v>
      </c>
      <c r="F72" s="204">
        <v>267.66999999999996</v>
      </c>
      <c r="G72" s="205">
        <v>20.18</v>
      </c>
      <c r="H72" s="199">
        <f t="shared" si="6"/>
        <v>24.32</v>
      </c>
      <c r="I72" s="199">
        <f t="shared" si="7"/>
        <v>6509.73</v>
      </c>
      <c r="J72" s="206"/>
      <c r="K72" s="207"/>
      <c r="L72" s="208"/>
      <c r="M72" s="208"/>
      <c r="N72" s="208"/>
      <c r="O72" s="208"/>
      <c r="P72" s="208"/>
      <c r="Q72" s="208"/>
      <c r="R72" s="208"/>
    </row>
    <row r="73" spans="1:18" s="30" customFormat="1" ht="55.2" x14ac:dyDescent="0.3">
      <c r="A73" s="196" t="s">
        <v>276</v>
      </c>
      <c r="B73" s="196" t="s">
        <v>19</v>
      </c>
      <c r="C73" s="221" t="s">
        <v>410</v>
      </c>
      <c r="D73" s="220" t="s">
        <v>411</v>
      </c>
      <c r="E73" s="196" t="s">
        <v>17</v>
      </c>
      <c r="F73" s="204">
        <v>25.67</v>
      </c>
      <c r="G73" s="205">
        <v>24.9</v>
      </c>
      <c r="H73" s="199">
        <f t="shared" si="6"/>
        <v>30</v>
      </c>
      <c r="I73" s="199">
        <f t="shared" si="7"/>
        <v>770.1</v>
      </c>
      <c r="J73" s="206"/>
      <c r="K73" s="207"/>
      <c r="L73" s="208"/>
      <c r="M73" s="208"/>
      <c r="N73" s="208"/>
      <c r="O73" s="208"/>
      <c r="P73" s="208"/>
      <c r="Q73" s="208"/>
      <c r="R73" s="208"/>
    </row>
    <row r="74" spans="1:18" s="30" customFormat="1" ht="69" x14ac:dyDescent="0.3">
      <c r="A74" s="196" t="s">
        <v>277</v>
      </c>
      <c r="B74" s="196" t="s">
        <v>19</v>
      </c>
      <c r="C74" s="221" t="s">
        <v>408</v>
      </c>
      <c r="D74" s="220" t="s">
        <v>409</v>
      </c>
      <c r="E74" s="196" t="s">
        <v>17</v>
      </c>
      <c r="F74" s="204">
        <v>73.88</v>
      </c>
      <c r="G74" s="205">
        <v>24.81</v>
      </c>
      <c r="H74" s="199">
        <f t="shared" si="6"/>
        <v>29.9</v>
      </c>
      <c r="I74" s="199">
        <f t="shared" si="7"/>
        <v>2209.0100000000002</v>
      </c>
      <c r="J74" s="206"/>
      <c r="K74" s="207"/>
      <c r="L74" s="208"/>
      <c r="M74" s="208"/>
      <c r="N74" s="208"/>
      <c r="O74" s="208"/>
      <c r="P74" s="208"/>
      <c r="Q74" s="208"/>
      <c r="R74" s="208"/>
    </row>
    <row r="75" spans="1:18" s="30" customFormat="1" ht="55.2" x14ac:dyDescent="0.3">
      <c r="A75" s="196" t="s">
        <v>278</v>
      </c>
      <c r="B75" s="196" t="s">
        <v>19</v>
      </c>
      <c r="C75" s="221" t="s">
        <v>272</v>
      </c>
      <c r="D75" s="220" t="s">
        <v>273</v>
      </c>
      <c r="E75" s="196" t="s">
        <v>17</v>
      </c>
      <c r="F75" s="204">
        <v>73.88</v>
      </c>
      <c r="G75" s="205">
        <v>56.92</v>
      </c>
      <c r="H75" s="199">
        <f t="shared" si="6"/>
        <v>68.59</v>
      </c>
      <c r="I75" s="199">
        <f t="shared" si="7"/>
        <v>5067.42</v>
      </c>
      <c r="J75" s="206"/>
      <c r="K75" s="207"/>
      <c r="L75" s="208"/>
      <c r="M75" s="208"/>
      <c r="N75" s="208"/>
      <c r="O75" s="208"/>
      <c r="P75" s="208"/>
      <c r="Q75" s="208"/>
      <c r="R75" s="208"/>
    </row>
    <row r="76" spans="1:18" s="113" customFormat="1" ht="41.4" x14ac:dyDescent="0.3">
      <c r="A76" s="180" t="s">
        <v>279</v>
      </c>
      <c r="B76" s="180" t="s">
        <v>19</v>
      </c>
      <c r="C76" s="218" t="s">
        <v>209</v>
      </c>
      <c r="D76" s="219" t="s">
        <v>210</v>
      </c>
      <c r="E76" s="180" t="s">
        <v>22</v>
      </c>
      <c r="F76" s="204">
        <v>1.1200000000000001</v>
      </c>
      <c r="G76" s="185">
        <v>2504.8200000000002</v>
      </c>
      <c r="H76" s="187">
        <f t="shared" si="6"/>
        <v>3018.31</v>
      </c>
      <c r="I76" s="187">
        <f t="shared" si="7"/>
        <v>3380.5</v>
      </c>
      <c r="J76" s="186"/>
      <c r="K76" s="186"/>
    </row>
    <row r="77" spans="1:18" s="113" customFormat="1" ht="55.2" x14ac:dyDescent="0.3">
      <c r="A77" s="180" t="s">
        <v>280</v>
      </c>
      <c r="B77" s="180" t="s">
        <v>19</v>
      </c>
      <c r="C77" s="218" t="s">
        <v>257</v>
      </c>
      <c r="D77" s="219" t="s">
        <v>258</v>
      </c>
      <c r="E77" s="180" t="s">
        <v>17</v>
      </c>
      <c r="F77" s="204">
        <v>5.33</v>
      </c>
      <c r="G77" s="185">
        <v>77.709999999999994</v>
      </c>
      <c r="H77" s="187">
        <f t="shared" si="6"/>
        <v>93.64</v>
      </c>
      <c r="I77" s="187">
        <f t="shared" si="7"/>
        <v>499.1</v>
      </c>
      <c r="J77" s="186"/>
      <c r="K77" s="186"/>
    </row>
    <row r="78" spans="1:18" s="113" customFormat="1" ht="55.2" x14ac:dyDescent="0.3">
      <c r="A78" s="180" t="s">
        <v>281</v>
      </c>
      <c r="B78" s="180" t="s">
        <v>19</v>
      </c>
      <c r="C78" s="218" t="s">
        <v>259</v>
      </c>
      <c r="D78" s="219" t="s">
        <v>412</v>
      </c>
      <c r="E78" s="180" t="s">
        <v>17</v>
      </c>
      <c r="F78" s="204">
        <v>10.66</v>
      </c>
      <c r="G78" s="185">
        <v>4.26</v>
      </c>
      <c r="H78" s="187">
        <f t="shared" si="6"/>
        <v>5.13</v>
      </c>
      <c r="I78" s="187">
        <f t="shared" si="7"/>
        <v>54.68</v>
      </c>
      <c r="J78" s="186"/>
      <c r="K78" s="186"/>
    </row>
    <row r="79" spans="1:18" s="113" customFormat="1" ht="69" x14ac:dyDescent="0.3">
      <c r="A79" s="180" t="s">
        <v>523</v>
      </c>
      <c r="B79" s="180" t="s">
        <v>19</v>
      </c>
      <c r="C79" s="218" t="s">
        <v>261</v>
      </c>
      <c r="D79" s="219" t="s">
        <v>413</v>
      </c>
      <c r="E79" s="180" t="s">
        <v>17</v>
      </c>
      <c r="F79" s="204">
        <v>10.66</v>
      </c>
      <c r="G79" s="185">
        <v>41.07</v>
      </c>
      <c r="H79" s="187">
        <f t="shared" si="6"/>
        <v>49.49</v>
      </c>
      <c r="I79" s="187">
        <f t="shared" si="7"/>
        <v>527.55999999999995</v>
      </c>
      <c r="J79" s="186"/>
      <c r="K79" s="186"/>
      <c r="L79" s="203"/>
      <c r="M79" s="203"/>
      <c r="N79" s="203"/>
      <c r="O79" s="203"/>
      <c r="P79" s="203"/>
      <c r="Q79" s="203"/>
    </row>
    <row r="80" spans="1:18" s="113" customFormat="1" ht="55.2" x14ac:dyDescent="0.3">
      <c r="A80" s="180" t="s">
        <v>524</v>
      </c>
      <c r="B80" s="180" t="s">
        <v>19</v>
      </c>
      <c r="C80" s="218" t="s">
        <v>266</v>
      </c>
      <c r="D80" s="219" t="s">
        <v>267</v>
      </c>
      <c r="E80" s="180" t="s">
        <v>17</v>
      </c>
      <c r="F80" s="204">
        <v>124.13</v>
      </c>
      <c r="G80" s="185">
        <v>42.58</v>
      </c>
      <c r="H80" s="187">
        <f t="shared" si="6"/>
        <v>51.31</v>
      </c>
      <c r="I80" s="187">
        <f t="shared" si="7"/>
        <v>6369.11</v>
      </c>
      <c r="J80" s="186"/>
      <c r="K80" s="186"/>
    </row>
    <row r="81" spans="1:18" s="113" customFormat="1" ht="41.4" x14ac:dyDescent="0.3">
      <c r="A81" s="180" t="s">
        <v>525</v>
      </c>
      <c r="B81" s="180" t="s">
        <v>19</v>
      </c>
      <c r="C81" s="218" t="s">
        <v>283</v>
      </c>
      <c r="D81" s="219" t="s">
        <v>284</v>
      </c>
      <c r="E81" s="180" t="s">
        <v>17</v>
      </c>
      <c r="F81" s="204">
        <v>139.98000000000002</v>
      </c>
      <c r="G81" s="185">
        <v>123.14</v>
      </c>
      <c r="H81" s="187">
        <f t="shared" si="6"/>
        <v>148.38</v>
      </c>
      <c r="I81" s="187">
        <f t="shared" si="7"/>
        <v>20770.23</v>
      </c>
      <c r="J81" s="186"/>
      <c r="K81" s="186"/>
    </row>
    <row r="82" spans="1:18" s="113" customFormat="1" ht="41.4" x14ac:dyDescent="0.3">
      <c r="A82" s="180" t="s">
        <v>526</v>
      </c>
      <c r="B82" s="180" t="s">
        <v>19</v>
      </c>
      <c r="C82" s="218" t="s">
        <v>285</v>
      </c>
      <c r="D82" s="219" t="s">
        <v>286</v>
      </c>
      <c r="E82" s="180" t="s">
        <v>17</v>
      </c>
      <c r="F82" s="204">
        <v>139.97999999999999</v>
      </c>
      <c r="G82" s="185">
        <v>35.729999999999997</v>
      </c>
      <c r="H82" s="187">
        <f t="shared" si="6"/>
        <v>43.05</v>
      </c>
      <c r="I82" s="187">
        <f t="shared" si="7"/>
        <v>6026.13</v>
      </c>
      <c r="J82" s="186"/>
      <c r="K82" s="186"/>
    </row>
    <row r="83" spans="1:18" s="113" customFormat="1" ht="27.6" x14ac:dyDescent="0.3">
      <c r="A83" s="180" t="s">
        <v>527</v>
      </c>
      <c r="B83" s="180" t="s">
        <v>19</v>
      </c>
      <c r="C83" s="218" t="s">
        <v>480</v>
      </c>
      <c r="D83" s="219" t="s">
        <v>481</v>
      </c>
      <c r="E83" s="180" t="s">
        <v>20</v>
      </c>
      <c r="F83" s="204">
        <v>1.6</v>
      </c>
      <c r="G83" s="185">
        <v>5.51</v>
      </c>
      <c r="H83" s="187">
        <f t="shared" si="6"/>
        <v>6.64</v>
      </c>
      <c r="I83" s="187">
        <f t="shared" si="7"/>
        <v>10.62</v>
      </c>
      <c r="J83" s="186"/>
      <c r="K83" s="186"/>
    </row>
    <row r="84" spans="1:18" s="113" customFormat="1" ht="41.4" x14ac:dyDescent="0.3">
      <c r="A84" s="180" t="s">
        <v>528</v>
      </c>
      <c r="B84" s="180" t="s">
        <v>19</v>
      </c>
      <c r="C84" s="218" t="s">
        <v>472</v>
      </c>
      <c r="D84" s="219" t="s">
        <v>473</v>
      </c>
      <c r="E84" s="180" t="s">
        <v>20</v>
      </c>
      <c r="F84" s="204">
        <v>33</v>
      </c>
      <c r="G84" s="185">
        <v>26.02</v>
      </c>
      <c r="H84" s="187">
        <f t="shared" si="6"/>
        <v>31.35</v>
      </c>
      <c r="I84" s="187">
        <f t="shared" si="7"/>
        <v>1034.55</v>
      </c>
      <c r="J84" s="186"/>
      <c r="K84" s="186"/>
    </row>
    <row r="85" spans="1:18" s="113" customFormat="1" ht="41.4" x14ac:dyDescent="0.3">
      <c r="A85" s="180" t="s">
        <v>529</v>
      </c>
      <c r="B85" s="180" t="s">
        <v>19</v>
      </c>
      <c r="C85" s="218" t="s">
        <v>53</v>
      </c>
      <c r="D85" s="219" t="s">
        <v>200</v>
      </c>
      <c r="E85" s="180" t="s">
        <v>20</v>
      </c>
      <c r="F85" s="204">
        <v>74.839999999999989</v>
      </c>
      <c r="G85" s="185">
        <v>50.92</v>
      </c>
      <c r="H85" s="187">
        <f t="shared" si="6"/>
        <v>61.36</v>
      </c>
      <c r="I85" s="187">
        <f t="shared" si="7"/>
        <v>4592.18</v>
      </c>
      <c r="J85" s="186"/>
      <c r="K85" s="186"/>
    </row>
    <row r="86" spans="1:18" s="113" customFormat="1" ht="55.2" x14ac:dyDescent="0.3">
      <c r="A86" s="180" t="s">
        <v>530</v>
      </c>
      <c r="B86" s="180" t="s">
        <v>19</v>
      </c>
      <c r="C86" s="218" t="s">
        <v>474</v>
      </c>
      <c r="D86" s="219" t="s">
        <v>475</v>
      </c>
      <c r="E86" s="180" t="s">
        <v>20</v>
      </c>
      <c r="F86" s="204">
        <v>13.5</v>
      </c>
      <c r="G86" s="185">
        <v>124.76</v>
      </c>
      <c r="H86" s="187">
        <f t="shared" si="6"/>
        <v>150.34</v>
      </c>
      <c r="I86" s="187">
        <f t="shared" si="7"/>
        <v>2029.59</v>
      </c>
      <c r="J86" s="186"/>
      <c r="K86" s="186"/>
    </row>
    <row r="87" spans="1:18" s="113" customFormat="1" ht="41.4" x14ac:dyDescent="0.3">
      <c r="A87" s="180" t="s">
        <v>531</v>
      </c>
      <c r="B87" s="180" t="s">
        <v>19</v>
      </c>
      <c r="C87" s="218" t="s">
        <v>476</v>
      </c>
      <c r="D87" s="219" t="s">
        <v>477</v>
      </c>
      <c r="E87" s="180" t="s">
        <v>28</v>
      </c>
      <c r="F87" s="204">
        <v>15</v>
      </c>
      <c r="G87" s="185">
        <v>257.44</v>
      </c>
      <c r="H87" s="187">
        <f t="shared" si="6"/>
        <v>310.22000000000003</v>
      </c>
      <c r="I87" s="187">
        <f t="shared" si="7"/>
        <v>4653.3</v>
      </c>
      <c r="J87" s="186"/>
      <c r="K87" s="186"/>
    </row>
    <row r="88" spans="1:18" s="113" customFormat="1" ht="41.4" x14ac:dyDescent="0.3">
      <c r="A88" s="180" t="s">
        <v>532</v>
      </c>
      <c r="B88" s="180" t="s">
        <v>19</v>
      </c>
      <c r="C88" s="218" t="s">
        <v>478</v>
      </c>
      <c r="D88" s="219" t="s">
        <v>479</v>
      </c>
      <c r="E88" s="180" t="s">
        <v>28</v>
      </c>
      <c r="F88" s="204">
        <v>5</v>
      </c>
      <c r="G88" s="185">
        <v>495.19</v>
      </c>
      <c r="H88" s="187">
        <f t="shared" si="6"/>
        <v>596.70000000000005</v>
      </c>
      <c r="I88" s="187">
        <f t="shared" si="7"/>
        <v>2983.5</v>
      </c>
      <c r="J88" s="186"/>
      <c r="K88" s="186"/>
    </row>
    <row r="89" spans="1:18" s="114" customFormat="1" ht="13.8" x14ac:dyDescent="0.3">
      <c r="A89" s="210"/>
      <c r="B89" s="211"/>
      <c r="C89" s="211"/>
      <c r="D89" s="212" t="s">
        <v>495</v>
      </c>
      <c r="E89" s="211"/>
      <c r="F89" s="214"/>
      <c r="G89" s="214"/>
      <c r="H89" s="214"/>
      <c r="I89" s="214"/>
      <c r="J89" s="215"/>
      <c r="K89" s="216"/>
    </row>
    <row r="90" spans="1:18" s="113" customFormat="1" ht="41.4" x14ac:dyDescent="0.3">
      <c r="A90" s="180" t="s">
        <v>533</v>
      </c>
      <c r="B90" s="180" t="s">
        <v>19</v>
      </c>
      <c r="C90" s="218" t="s">
        <v>496</v>
      </c>
      <c r="D90" s="219" t="s">
        <v>497</v>
      </c>
      <c r="E90" s="180" t="s">
        <v>17</v>
      </c>
      <c r="F90" s="204">
        <v>21.15</v>
      </c>
      <c r="G90" s="185">
        <v>62.02</v>
      </c>
      <c r="H90" s="187">
        <f>ROUND(G90*(1+$I$7),2)</f>
        <v>74.73</v>
      </c>
      <c r="I90" s="187">
        <f>TRUNC($F90*H90,2)</f>
        <v>1580.53</v>
      </c>
      <c r="J90" s="186"/>
      <c r="K90" s="186"/>
    </row>
    <row r="91" spans="1:18" s="111" customFormat="1" ht="13.8" x14ac:dyDescent="0.3">
      <c r="A91" s="179"/>
      <c r="B91" s="180"/>
      <c r="C91" s="180"/>
      <c r="D91" s="181"/>
      <c r="E91" s="182"/>
      <c r="F91" s="183"/>
      <c r="G91" s="183"/>
      <c r="H91" s="183"/>
      <c r="I91" s="183"/>
      <c r="J91" s="29"/>
      <c r="K91" s="184"/>
    </row>
    <row r="92" spans="1:18" s="112" customFormat="1" ht="13.8" x14ac:dyDescent="0.3">
      <c r="A92" s="173" t="s">
        <v>54</v>
      </c>
      <c r="B92" s="174"/>
      <c r="C92" s="174"/>
      <c r="D92" s="175" t="s">
        <v>225</v>
      </c>
      <c r="E92" s="174"/>
      <c r="F92" s="176"/>
      <c r="G92" s="176"/>
      <c r="H92" s="176"/>
      <c r="I92" s="176">
        <f>SUM(I93:I102)</f>
        <v>165333.41999999998</v>
      </c>
      <c r="J92" s="177" t="str">
        <f>A92</f>
        <v>8.0</v>
      </c>
      <c r="K92" s="178"/>
    </row>
    <row r="93" spans="1:18" s="113" customFormat="1" ht="55.2" x14ac:dyDescent="0.3">
      <c r="A93" s="180" t="s">
        <v>55</v>
      </c>
      <c r="B93" s="180" t="s">
        <v>15</v>
      </c>
      <c r="C93" s="218" t="s">
        <v>447</v>
      </c>
      <c r="D93" s="219" t="s">
        <v>379</v>
      </c>
      <c r="E93" s="180" t="s">
        <v>17</v>
      </c>
      <c r="F93" s="204">
        <v>56.040000000000006</v>
      </c>
      <c r="G93" s="185">
        <v>585.17999999999995</v>
      </c>
      <c r="H93" s="187">
        <f t="shared" ref="H93:H101" si="8">ROUND(G93*(1+$I$7),2)</f>
        <v>705.14</v>
      </c>
      <c r="I93" s="187">
        <f t="shared" ref="I93:I101" si="9">TRUNC($F93*H93,2)</f>
        <v>39516.04</v>
      </c>
      <c r="J93" s="186"/>
      <c r="K93" s="186"/>
    </row>
    <row r="94" spans="1:18" s="113" customFormat="1" ht="69" x14ac:dyDescent="0.3">
      <c r="A94" s="180" t="s">
        <v>56</v>
      </c>
      <c r="B94" s="180" t="s">
        <v>19</v>
      </c>
      <c r="C94" s="218" t="s">
        <v>291</v>
      </c>
      <c r="D94" s="220" t="s">
        <v>414</v>
      </c>
      <c r="E94" s="180" t="s">
        <v>17</v>
      </c>
      <c r="F94" s="204">
        <v>82</v>
      </c>
      <c r="G94" s="185">
        <v>254.5</v>
      </c>
      <c r="H94" s="187">
        <f t="shared" si="8"/>
        <v>306.67</v>
      </c>
      <c r="I94" s="187">
        <f t="shared" si="9"/>
        <v>25146.94</v>
      </c>
      <c r="J94" s="186"/>
      <c r="K94" s="186"/>
    </row>
    <row r="95" spans="1:18" s="30" customFormat="1" ht="27.6" x14ac:dyDescent="0.3">
      <c r="A95" s="196" t="s">
        <v>289</v>
      </c>
      <c r="B95" s="196" t="s">
        <v>19</v>
      </c>
      <c r="C95" s="221" t="s">
        <v>415</v>
      </c>
      <c r="D95" s="220" t="s">
        <v>416</v>
      </c>
      <c r="E95" s="196" t="s">
        <v>20</v>
      </c>
      <c r="F95" s="204">
        <v>196</v>
      </c>
      <c r="G95" s="205">
        <v>17.39</v>
      </c>
      <c r="H95" s="199">
        <f t="shared" si="8"/>
        <v>20.95</v>
      </c>
      <c r="I95" s="199">
        <f t="shared" si="9"/>
        <v>4106.2</v>
      </c>
      <c r="J95" s="206"/>
      <c r="K95" s="207"/>
      <c r="L95" s="213"/>
      <c r="M95" s="213"/>
      <c r="N95" s="213"/>
      <c r="O95" s="213"/>
      <c r="P95" s="213"/>
      <c r="Q95" s="213"/>
      <c r="R95" s="213"/>
    </row>
    <row r="96" spans="1:18" s="113" customFormat="1" ht="55.2" x14ac:dyDescent="0.3">
      <c r="A96" s="180" t="s">
        <v>290</v>
      </c>
      <c r="B96" s="196" t="s">
        <v>15</v>
      </c>
      <c r="C96" s="223" t="s">
        <v>513</v>
      </c>
      <c r="D96" s="219" t="s">
        <v>514</v>
      </c>
      <c r="E96" s="180" t="s">
        <v>17</v>
      </c>
      <c r="F96" s="204">
        <v>64</v>
      </c>
      <c r="G96" s="185">
        <v>594.52</v>
      </c>
      <c r="H96" s="187">
        <f t="shared" si="8"/>
        <v>716.4</v>
      </c>
      <c r="I96" s="187">
        <f t="shared" si="9"/>
        <v>45849.599999999999</v>
      </c>
      <c r="J96" s="186"/>
      <c r="K96" s="186"/>
    </row>
    <row r="97" spans="1:18" s="113" customFormat="1" ht="27.6" x14ac:dyDescent="0.3">
      <c r="A97" s="180" t="s">
        <v>292</v>
      </c>
      <c r="B97" s="196" t="s">
        <v>19</v>
      </c>
      <c r="C97" s="223" t="s">
        <v>294</v>
      </c>
      <c r="D97" s="219" t="s">
        <v>295</v>
      </c>
      <c r="E97" s="180" t="s">
        <v>17</v>
      </c>
      <c r="F97" s="204">
        <v>3.4</v>
      </c>
      <c r="G97" s="185">
        <v>542.94000000000005</v>
      </c>
      <c r="H97" s="187">
        <f t="shared" si="8"/>
        <v>654.24</v>
      </c>
      <c r="I97" s="187">
        <f t="shared" si="9"/>
        <v>2224.41</v>
      </c>
      <c r="J97" s="186"/>
      <c r="K97" s="186"/>
    </row>
    <row r="98" spans="1:18" s="30" customFormat="1" ht="41.4" x14ac:dyDescent="0.3">
      <c r="A98" s="196" t="s">
        <v>293</v>
      </c>
      <c r="B98" s="196" t="s">
        <v>19</v>
      </c>
      <c r="C98" s="221" t="s">
        <v>287</v>
      </c>
      <c r="D98" s="220" t="s">
        <v>288</v>
      </c>
      <c r="E98" s="196" t="s">
        <v>17</v>
      </c>
      <c r="F98" s="204">
        <v>2.2000000000000002</v>
      </c>
      <c r="G98" s="205">
        <v>589.87</v>
      </c>
      <c r="H98" s="199">
        <f t="shared" si="8"/>
        <v>710.79</v>
      </c>
      <c r="I98" s="199">
        <f t="shared" si="9"/>
        <v>1563.73</v>
      </c>
      <c r="J98" s="206"/>
      <c r="K98" s="207"/>
      <c r="L98" s="208"/>
      <c r="M98" s="208"/>
      <c r="N98" s="208"/>
      <c r="O98" s="208"/>
      <c r="P98" s="208"/>
      <c r="Q98" s="208"/>
      <c r="R98" s="208"/>
    </row>
    <row r="99" spans="1:18" s="30" customFormat="1" ht="27.6" x14ac:dyDescent="0.3">
      <c r="A99" s="196" t="s">
        <v>534</v>
      </c>
      <c r="B99" s="196" t="s">
        <v>19</v>
      </c>
      <c r="C99" s="221" t="s">
        <v>296</v>
      </c>
      <c r="D99" s="220" t="s">
        <v>297</v>
      </c>
      <c r="E99" s="196" t="s">
        <v>17</v>
      </c>
      <c r="F99" s="204">
        <v>10.8</v>
      </c>
      <c r="G99" s="205">
        <v>554.5</v>
      </c>
      <c r="H99" s="199">
        <f t="shared" si="8"/>
        <v>668.17</v>
      </c>
      <c r="I99" s="199">
        <f t="shared" si="9"/>
        <v>7216.23</v>
      </c>
      <c r="J99" s="206"/>
      <c r="K99" s="207"/>
      <c r="L99" s="208"/>
      <c r="M99" s="208"/>
      <c r="N99" s="208"/>
      <c r="O99" s="208"/>
      <c r="P99" s="208"/>
      <c r="Q99" s="208"/>
      <c r="R99" s="208"/>
    </row>
    <row r="100" spans="1:18" s="30" customFormat="1" ht="69" x14ac:dyDescent="0.3">
      <c r="A100" s="196" t="s">
        <v>535</v>
      </c>
      <c r="B100" s="196" t="s">
        <v>15</v>
      </c>
      <c r="C100" s="221" t="s">
        <v>515</v>
      </c>
      <c r="D100" s="220" t="s">
        <v>455</v>
      </c>
      <c r="E100" s="196" t="s">
        <v>17</v>
      </c>
      <c r="F100" s="204">
        <v>59.45</v>
      </c>
      <c r="G100" s="205">
        <v>289.75</v>
      </c>
      <c r="H100" s="199">
        <f t="shared" si="8"/>
        <v>349.15</v>
      </c>
      <c r="I100" s="199">
        <f t="shared" si="9"/>
        <v>20756.96</v>
      </c>
      <c r="J100" s="206"/>
      <c r="K100" s="207"/>
      <c r="L100" s="208"/>
      <c r="M100" s="208"/>
      <c r="N100" s="208"/>
      <c r="O100" s="208"/>
      <c r="P100" s="208"/>
      <c r="Q100" s="208"/>
      <c r="R100" s="208"/>
    </row>
    <row r="101" spans="1:18" s="30" customFormat="1" ht="69" x14ac:dyDescent="0.3">
      <c r="A101" s="196" t="s">
        <v>536</v>
      </c>
      <c r="B101" s="196" t="s">
        <v>15</v>
      </c>
      <c r="C101" s="221">
        <v>13</v>
      </c>
      <c r="D101" s="220" t="s">
        <v>456</v>
      </c>
      <c r="E101" s="196" t="s">
        <v>20</v>
      </c>
      <c r="F101" s="204">
        <v>63.060000000000016</v>
      </c>
      <c r="G101" s="205">
        <v>249.43</v>
      </c>
      <c r="H101" s="199">
        <f t="shared" si="8"/>
        <v>300.56</v>
      </c>
      <c r="I101" s="199">
        <f t="shared" si="9"/>
        <v>18953.310000000001</v>
      </c>
      <c r="J101" s="206"/>
      <c r="K101" s="207"/>
      <c r="L101" s="208"/>
      <c r="M101" s="208"/>
      <c r="N101" s="208"/>
      <c r="O101" s="208"/>
      <c r="P101" s="208"/>
      <c r="Q101" s="208"/>
      <c r="R101" s="208"/>
    </row>
    <row r="102" spans="1:18" s="30" customFormat="1" ht="14.4" x14ac:dyDescent="0.3">
      <c r="A102" s="195"/>
      <c r="B102" s="196"/>
      <c r="C102" s="196"/>
      <c r="D102" s="197"/>
      <c r="E102" s="198"/>
      <c r="F102" s="199"/>
      <c r="G102" s="199"/>
      <c r="H102" s="199"/>
      <c r="I102" s="199"/>
      <c r="J102" s="2"/>
      <c r="K102" s="200"/>
      <c r="L102" s="201"/>
      <c r="M102" s="202"/>
      <c r="N102" s="202"/>
      <c r="O102" s="202"/>
      <c r="P102" s="202"/>
      <c r="Q102" s="202"/>
      <c r="R102" s="202"/>
    </row>
    <row r="103" spans="1:18" s="112" customFormat="1" ht="13.8" x14ac:dyDescent="0.3">
      <c r="A103" s="173" t="s">
        <v>58</v>
      </c>
      <c r="B103" s="174"/>
      <c r="C103" s="174"/>
      <c r="D103" s="175" t="s">
        <v>417</v>
      </c>
      <c r="E103" s="174"/>
      <c r="F103" s="176"/>
      <c r="G103" s="176"/>
      <c r="H103" s="176"/>
      <c r="I103" s="176">
        <f>SUM(I104:I109)</f>
        <v>45140.279999999992</v>
      </c>
      <c r="J103" s="177" t="str">
        <f>A103</f>
        <v>9.0</v>
      </c>
      <c r="K103" s="178"/>
    </row>
    <row r="104" spans="1:18" s="113" customFormat="1" ht="27.6" x14ac:dyDescent="0.3">
      <c r="A104" s="180" t="s">
        <v>59</v>
      </c>
      <c r="B104" s="180" t="s">
        <v>19</v>
      </c>
      <c r="C104" s="218" t="s">
        <v>298</v>
      </c>
      <c r="D104" s="219" t="s">
        <v>299</v>
      </c>
      <c r="E104" s="180" t="s">
        <v>17</v>
      </c>
      <c r="F104" s="204">
        <v>1952.03</v>
      </c>
      <c r="G104" s="185">
        <v>4.08</v>
      </c>
      <c r="H104" s="187">
        <f>ROUND(G104*(1+$I$7),2)</f>
        <v>4.92</v>
      </c>
      <c r="I104" s="187">
        <f>TRUNC($F104*H104,2)</f>
        <v>9603.98</v>
      </c>
      <c r="J104" s="186"/>
      <c r="K104" s="186"/>
    </row>
    <row r="105" spans="1:18" s="30" customFormat="1" ht="27.6" x14ac:dyDescent="0.3">
      <c r="A105" s="196" t="s">
        <v>60</v>
      </c>
      <c r="B105" s="196" t="s">
        <v>19</v>
      </c>
      <c r="C105" s="221" t="s">
        <v>482</v>
      </c>
      <c r="D105" s="220" t="s">
        <v>483</v>
      </c>
      <c r="E105" s="196" t="s">
        <v>17</v>
      </c>
      <c r="F105" s="204">
        <v>294.31000000000006</v>
      </c>
      <c r="G105" s="205">
        <v>18.03</v>
      </c>
      <c r="H105" s="199">
        <f>ROUND(G105*(1+$I$7),2)</f>
        <v>21.73</v>
      </c>
      <c r="I105" s="199">
        <f>TRUNC($F105*H105,2)</f>
        <v>6395.35</v>
      </c>
      <c r="J105" s="206"/>
      <c r="K105" s="207"/>
      <c r="L105" s="213"/>
      <c r="M105" s="213"/>
      <c r="N105" s="213"/>
      <c r="O105" s="213"/>
      <c r="P105" s="213"/>
      <c r="Q105" s="213"/>
      <c r="R105" s="213"/>
    </row>
    <row r="106" spans="1:18" s="113" customFormat="1" ht="27.6" x14ac:dyDescent="0.3">
      <c r="A106" s="180" t="s">
        <v>61</v>
      </c>
      <c r="B106" s="180" t="s">
        <v>19</v>
      </c>
      <c r="C106" s="218" t="s">
        <v>484</v>
      </c>
      <c r="D106" s="219" t="s">
        <v>485</v>
      </c>
      <c r="E106" s="180" t="s">
        <v>17</v>
      </c>
      <c r="F106" s="204">
        <v>1952.03</v>
      </c>
      <c r="G106" s="185">
        <v>10.68</v>
      </c>
      <c r="H106" s="187">
        <f>ROUND(G106*(1+$I$7),2)</f>
        <v>12.87</v>
      </c>
      <c r="I106" s="187">
        <f>TRUNC($F106*H106,2)</f>
        <v>25122.62</v>
      </c>
      <c r="J106" s="186"/>
      <c r="K106" s="186"/>
    </row>
    <row r="107" spans="1:18" s="30" customFormat="1" ht="27.6" x14ac:dyDescent="0.3">
      <c r="A107" s="196" t="s">
        <v>62</v>
      </c>
      <c r="B107" s="196" t="s">
        <v>19</v>
      </c>
      <c r="C107" s="221" t="s">
        <v>300</v>
      </c>
      <c r="D107" s="220" t="s">
        <v>301</v>
      </c>
      <c r="E107" s="196" t="s">
        <v>17</v>
      </c>
      <c r="F107" s="204">
        <v>140.1</v>
      </c>
      <c r="G107" s="205">
        <v>20.05</v>
      </c>
      <c r="H107" s="199">
        <f>ROUND(G107*(1+$I$7),2)</f>
        <v>24.16</v>
      </c>
      <c r="I107" s="199">
        <f>TRUNC($F107*H107,2)</f>
        <v>3384.81</v>
      </c>
      <c r="J107" s="206"/>
      <c r="K107" s="207"/>
      <c r="L107" s="213"/>
      <c r="M107" s="213"/>
      <c r="N107" s="213"/>
      <c r="O107" s="213"/>
      <c r="P107" s="213"/>
      <c r="Q107" s="213"/>
      <c r="R107" s="213"/>
    </row>
    <row r="108" spans="1:18" s="113" customFormat="1" ht="55.2" x14ac:dyDescent="0.3">
      <c r="A108" s="180" t="s">
        <v>302</v>
      </c>
      <c r="B108" s="180" t="s">
        <v>19</v>
      </c>
      <c r="C108" s="218" t="s">
        <v>486</v>
      </c>
      <c r="D108" s="219" t="s">
        <v>487</v>
      </c>
      <c r="E108" s="180" t="s">
        <v>17</v>
      </c>
      <c r="F108" s="204">
        <v>21.6</v>
      </c>
      <c r="G108" s="185">
        <v>24.34</v>
      </c>
      <c r="H108" s="187">
        <f>ROUND(G108*(1+$I$7),2)</f>
        <v>29.33</v>
      </c>
      <c r="I108" s="187">
        <f>TRUNC($F108*H108,2)</f>
        <v>633.52</v>
      </c>
      <c r="J108" s="186"/>
      <c r="K108" s="186"/>
    </row>
    <row r="109" spans="1:18" s="111" customFormat="1" ht="13.8" x14ac:dyDescent="0.3">
      <c r="A109" s="179"/>
      <c r="B109" s="180"/>
      <c r="C109" s="180"/>
      <c r="D109" s="181"/>
      <c r="E109" s="182"/>
      <c r="F109" s="183"/>
      <c r="G109" s="183"/>
      <c r="H109" s="183"/>
      <c r="I109" s="183"/>
      <c r="J109" s="29"/>
      <c r="K109" s="184"/>
    </row>
    <row r="110" spans="1:18" s="112" customFormat="1" ht="13.8" x14ac:dyDescent="0.3">
      <c r="A110" s="173" t="s">
        <v>63</v>
      </c>
      <c r="B110" s="174"/>
      <c r="C110" s="174"/>
      <c r="D110" s="175" t="s">
        <v>303</v>
      </c>
      <c r="E110" s="174"/>
      <c r="F110" s="176"/>
      <c r="G110" s="176"/>
      <c r="H110" s="176"/>
      <c r="I110" s="176">
        <f>SUM(I111:I134)</f>
        <v>28251.729999999996</v>
      </c>
      <c r="J110" s="177" t="str">
        <f>A110</f>
        <v>10.0</v>
      </c>
      <c r="K110" s="178"/>
    </row>
    <row r="111" spans="1:18" s="30" customFormat="1" ht="55.2" x14ac:dyDescent="0.3">
      <c r="A111" s="196" t="s">
        <v>64</v>
      </c>
      <c r="B111" s="196" t="s">
        <v>19</v>
      </c>
      <c r="C111" s="221" t="s">
        <v>304</v>
      </c>
      <c r="D111" s="220" t="s">
        <v>305</v>
      </c>
      <c r="E111" s="196" t="s">
        <v>28</v>
      </c>
      <c r="F111" s="204">
        <v>16</v>
      </c>
      <c r="G111" s="205">
        <v>129.08000000000001</v>
      </c>
      <c r="H111" s="199">
        <f t="shared" ref="H111:H133" si="10">ROUND(G111*(1+$I$7),2)</f>
        <v>155.54</v>
      </c>
      <c r="I111" s="199">
        <f t="shared" ref="I111:I133" si="11">TRUNC($F111*H111,2)</f>
        <v>2488.64</v>
      </c>
      <c r="J111" s="206"/>
      <c r="K111" s="207"/>
      <c r="L111" s="208"/>
      <c r="M111" s="208"/>
      <c r="N111" s="208"/>
      <c r="O111" s="208"/>
      <c r="P111" s="208"/>
      <c r="Q111" s="208"/>
      <c r="R111" s="208"/>
    </row>
    <row r="112" spans="1:18" s="30" customFormat="1" ht="27.6" x14ac:dyDescent="0.3">
      <c r="A112" s="196" t="s">
        <v>65</v>
      </c>
      <c r="B112" s="196" t="s">
        <v>387</v>
      </c>
      <c r="C112" s="221" t="s">
        <v>418</v>
      </c>
      <c r="D112" s="220" t="s">
        <v>419</v>
      </c>
      <c r="E112" s="196" t="s">
        <v>28</v>
      </c>
      <c r="F112" s="204">
        <v>2</v>
      </c>
      <c r="G112" s="205">
        <v>128.82</v>
      </c>
      <c r="H112" s="199">
        <f t="shared" si="10"/>
        <v>155.22999999999999</v>
      </c>
      <c r="I112" s="199">
        <f t="shared" si="11"/>
        <v>310.45999999999998</v>
      </c>
      <c r="J112" s="206"/>
      <c r="K112" s="207"/>
      <c r="L112" s="208"/>
      <c r="M112" s="208"/>
      <c r="N112" s="208"/>
      <c r="O112" s="208"/>
      <c r="P112" s="208"/>
      <c r="Q112" s="208"/>
      <c r="R112" s="208"/>
    </row>
    <row r="113" spans="1:18" s="30" customFormat="1" ht="41.4" x14ac:dyDescent="0.3">
      <c r="A113" s="196" t="s">
        <v>66</v>
      </c>
      <c r="B113" s="196" t="s">
        <v>387</v>
      </c>
      <c r="C113" s="221" t="s">
        <v>420</v>
      </c>
      <c r="D113" s="220" t="s">
        <v>421</v>
      </c>
      <c r="E113" s="196" t="s">
        <v>28</v>
      </c>
      <c r="F113" s="204">
        <v>3</v>
      </c>
      <c r="G113" s="205">
        <v>153.80000000000001</v>
      </c>
      <c r="H113" s="199">
        <f t="shared" si="10"/>
        <v>185.33</v>
      </c>
      <c r="I113" s="199">
        <f t="shared" si="11"/>
        <v>555.99</v>
      </c>
      <c r="J113" s="206"/>
      <c r="K113" s="207"/>
      <c r="L113" s="208"/>
      <c r="M113" s="208"/>
      <c r="N113" s="208"/>
      <c r="O113" s="208"/>
      <c r="P113" s="208"/>
      <c r="Q113" s="208"/>
      <c r="R113" s="208"/>
    </row>
    <row r="114" spans="1:18" s="30" customFormat="1" ht="27.6" x14ac:dyDescent="0.3">
      <c r="A114" s="196" t="s">
        <v>67</v>
      </c>
      <c r="B114" s="196" t="s">
        <v>387</v>
      </c>
      <c r="C114" s="221" t="s">
        <v>422</v>
      </c>
      <c r="D114" s="220" t="s">
        <v>423</v>
      </c>
      <c r="E114" s="196" t="s">
        <v>28</v>
      </c>
      <c r="F114" s="204">
        <v>3</v>
      </c>
      <c r="G114" s="205">
        <v>167.79</v>
      </c>
      <c r="H114" s="199">
        <f t="shared" si="10"/>
        <v>202.19</v>
      </c>
      <c r="I114" s="199">
        <f t="shared" si="11"/>
        <v>606.57000000000005</v>
      </c>
      <c r="J114" s="206"/>
      <c r="K114" s="207"/>
      <c r="L114" s="208"/>
      <c r="M114" s="208"/>
      <c r="N114" s="208"/>
      <c r="O114" s="208"/>
      <c r="P114" s="208"/>
      <c r="Q114" s="208"/>
      <c r="R114" s="208"/>
    </row>
    <row r="115" spans="1:18" s="30" customFormat="1" ht="41.4" x14ac:dyDescent="0.3">
      <c r="A115" s="196" t="s">
        <v>68</v>
      </c>
      <c r="B115" s="196" t="s">
        <v>19</v>
      </c>
      <c r="C115" s="221" t="s">
        <v>307</v>
      </c>
      <c r="D115" s="220" t="s">
        <v>424</v>
      </c>
      <c r="E115" s="196" t="s">
        <v>28</v>
      </c>
      <c r="F115" s="204">
        <v>2</v>
      </c>
      <c r="G115" s="205">
        <v>42.38</v>
      </c>
      <c r="H115" s="199">
        <f t="shared" si="10"/>
        <v>51.07</v>
      </c>
      <c r="I115" s="199">
        <f t="shared" si="11"/>
        <v>102.14</v>
      </c>
      <c r="J115" s="206"/>
      <c r="K115" s="207"/>
      <c r="L115" s="208"/>
      <c r="M115" s="208"/>
      <c r="N115" s="208"/>
      <c r="O115" s="208"/>
      <c r="P115" s="208"/>
      <c r="Q115" s="208"/>
      <c r="R115" s="208"/>
    </row>
    <row r="116" spans="1:18" s="30" customFormat="1" ht="41.4" x14ac:dyDescent="0.3">
      <c r="A116" s="196" t="s">
        <v>69</v>
      </c>
      <c r="B116" s="196" t="s">
        <v>19</v>
      </c>
      <c r="C116" s="221" t="s">
        <v>425</v>
      </c>
      <c r="D116" s="220" t="s">
        <v>426</v>
      </c>
      <c r="E116" s="196" t="s">
        <v>28</v>
      </c>
      <c r="F116" s="204">
        <v>1</v>
      </c>
      <c r="G116" s="205">
        <v>136.43</v>
      </c>
      <c r="H116" s="199">
        <f t="shared" si="10"/>
        <v>164.4</v>
      </c>
      <c r="I116" s="199">
        <f t="shared" si="11"/>
        <v>164.4</v>
      </c>
      <c r="J116" s="206"/>
      <c r="K116" s="207"/>
      <c r="L116" s="208"/>
      <c r="M116" s="208"/>
      <c r="N116" s="208"/>
      <c r="O116" s="208"/>
      <c r="P116" s="208"/>
      <c r="Q116" s="208"/>
      <c r="R116" s="208"/>
    </row>
    <row r="117" spans="1:18" s="30" customFormat="1" ht="27.6" x14ac:dyDescent="0.3">
      <c r="A117" s="196" t="s">
        <v>70</v>
      </c>
      <c r="B117" s="196" t="s">
        <v>15</v>
      </c>
      <c r="C117" s="221" t="s">
        <v>516</v>
      </c>
      <c r="D117" s="220" t="s">
        <v>308</v>
      </c>
      <c r="E117" s="196" t="s">
        <v>17</v>
      </c>
      <c r="F117" s="204">
        <v>3.37</v>
      </c>
      <c r="G117" s="205">
        <v>489.1</v>
      </c>
      <c r="H117" s="199">
        <f t="shared" si="10"/>
        <v>589.37</v>
      </c>
      <c r="I117" s="199">
        <f t="shared" si="11"/>
        <v>1986.17</v>
      </c>
      <c r="J117" s="206"/>
      <c r="K117" s="207"/>
      <c r="L117" s="208"/>
      <c r="M117" s="208"/>
      <c r="N117" s="208"/>
      <c r="O117" s="208"/>
      <c r="P117" s="208"/>
      <c r="Q117" s="208"/>
      <c r="R117" s="208"/>
    </row>
    <row r="118" spans="1:18" s="30" customFormat="1" ht="55.2" x14ac:dyDescent="0.3">
      <c r="A118" s="196" t="s">
        <v>71</v>
      </c>
      <c r="B118" s="196" t="s">
        <v>19</v>
      </c>
      <c r="C118" s="221" t="s">
        <v>311</v>
      </c>
      <c r="D118" s="220" t="s">
        <v>312</v>
      </c>
      <c r="E118" s="196" t="s">
        <v>28</v>
      </c>
      <c r="F118" s="204">
        <v>3</v>
      </c>
      <c r="G118" s="205">
        <v>310.76</v>
      </c>
      <c r="H118" s="199">
        <f t="shared" si="10"/>
        <v>374.47</v>
      </c>
      <c r="I118" s="199">
        <f t="shared" si="11"/>
        <v>1123.4100000000001</v>
      </c>
      <c r="J118" s="206"/>
      <c r="K118" s="207"/>
      <c r="L118" s="208"/>
      <c r="M118" s="208"/>
      <c r="N118" s="208"/>
      <c r="O118" s="208"/>
      <c r="P118" s="208"/>
      <c r="Q118" s="208"/>
      <c r="R118" s="208"/>
    </row>
    <row r="119" spans="1:18" s="30" customFormat="1" ht="55.2" x14ac:dyDescent="0.3">
      <c r="A119" s="196" t="s">
        <v>72</v>
      </c>
      <c r="B119" s="196" t="s">
        <v>19</v>
      </c>
      <c r="C119" s="221" t="s">
        <v>427</v>
      </c>
      <c r="D119" s="220" t="s">
        <v>428</v>
      </c>
      <c r="E119" s="196" t="s">
        <v>28</v>
      </c>
      <c r="F119" s="204">
        <v>1</v>
      </c>
      <c r="G119" s="205">
        <v>912.7</v>
      </c>
      <c r="H119" s="199">
        <f t="shared" si="10"/>
        <v>1099.8</v>
      </c>
      <c r="I119" s="199">
        <f t="shared" si="11"/>
        <v>1099.8</v>
      </c>
      <c r="J119" s="206"/>
      <c r="K119" s="207"/>
      <c r="L119" s="208"/>
      <c r="M119" s="208"/>
      <c r="N119" s="208"/>
      <c r="O119" s="208"/>
      <c r="P119" s="208"/>
      <c r="Q119" s="208"/>
      <c r="R119" s="208"/>
    </row>
    <row r="120" spans="1:18" s="30" customFormat="1" ht="41.4" x14ac:dyDescent="0.3">
      <c r="A120" s="196" t="s">
        <v>73</v>
      </c>
      <c r="B120" s="196" t="s">
        <v>19</v>
      </c>
      <c r="C120" s="221" t="s">
        <v>498</v>
      </c>
      <c r="D120" s="220" t="s">
        <v>499</v>
      </c>
      <c r="E120" s="196" t="s">
        <v>28</v>
      </c>
      <c r="F120" s="204">
        <v>9</v>
      </c>
      <c r="G120" s="205">
        <v>383.44</v>
      </c>
      <c r="H120" s="199">
        <f t="shared" si="10"/>
        <v>462.05</v>
      </c>
      <c r="I120" s="199">
        <f t="shared" si="11"/>
        <v>4158.45</v>
      </c>
      <c r="J120" s="206"/>
      <c r="K120" s="207"/>
      <c r="L120" s="208"/>
      <c r="M120" s="208"/>
      <c r="N120" s="208"/>
      <c r="O120" s="208"/>
      <c r="P120" s="208"/>
      <c r="Q120" s="208"/>
      <c r="R120" s="208"/>
    </row>
    <row r="121" spans="1:18" s="30" customFormat="1" ht="27.6" x14ac:dyDescent="0.3">
      <c r="A121" s="196" t="s">
        <v>309</v>
      </c>
      <c r="B121" s="196" t="s">
        <v>395</v>
      </c>
      <c r="C121" s="221" t="s">
        <v>429</v>
      </c>
      <c r="D121" s="220" t="s">
        <v>430</v>
      </c>
      <c r="E121" s="196" t="s">
        <v>28</v>
      </c>
      <c r="F121" s="204">
        <v>9</v>
      </c>
      <c r="G121" s="205">
        <v>279.89999999999998</v>
      </c>
      <c r="H121" s="199">
        <f t="shared" si="10"/>
        <v>337.28</v>
      </c>
      <c r="I121" s="199">
        <f t="shared" si="11"/>
        <v>3035.52</v>
      </c>
      <c r="J121" s="206"/>
      <c r="K121" s="207"/>
      <c r="L121" s="208"/>
      <c r="M121" s="208"/>
      <c r="N121" s="208"/>
      <c r="O121" s="208"/>
      <c r="P121" s="208"/>
      <c r="Q121" s="208"/>
      <c r="R121" s="208"/>
    </row>
    <row r="122" spans="1:18" s="30" customFormat="1" ht="27.6" x14ac:dyDescent="0.3">
      <c r="A122" s="196" t="s">
        <v>310</v>
      </c>
      <c r="B122" s="196" t="s">
        <v>395</v>
      </c>
      <c r="C122" s="221" t="s">
        <v>431</v>
      </c>
      <c r="D122" s="220" t="s">
        <v>432</v>
      </c>
      <c r="E122" s="196" t="s">
        <v>352</v>
      </c>
      <c r="F122" s="204">
        <v>3</v>
      </c>
      <c r="G122" s="205">
        <v>288.89</v>
      </c>
      <c r="H122" s="199">
        <f t="shared" si="10"/>
        <v>348.11</v>
      </c>
      <c r="I122" s="199">
        <f t="shared" si="11"/>
        <v>1044.33</v>
      </c>
      <c r="J122" s="206"/>
      <c r="K122" s="207"/>
      <c r="L122" s="208"/>
      <c r="M122" s="208"/>
      <c r="N122" s="208"/>
      <c r="O122" s="208"/>
      <c r="P122" s="208"/>
      <c r="Q122" s="208"/>
      <c r="R122" s="208"/>
    </row>
    <row r="123" spans="1:18" s="30" customFormat="1" ht="41.4" x14ac:dyDescent="0.3">
      <c r="A123" s="196" t="s">
        <v>313</v>
      </c>
      <c r="B123" s="196" t="s">
        <v>88</v>
      </c>
      <c r="C123" s="221" t="s">
        <v>433</v>
      </c>
      <c r="D123" s="220" t="s">
        <v>434</v>
      </c>
      <c r="E123" s="196" t="s">
        <v>352</v>
      </c>
      <c r="F123" s="204">
        <v>1</v>
      </c>
      <c r="G123" s="205">
        <v>42.63</v>
      </c>
      <c r="H123" s="199">
        <f t="shared" si="10"/>
        <v>51.37</v>
      </c>
      <c r="I123" s="199">
        <f t="shared" si="11"/>
        <v>51.37</v>
      </c>
      <c r="J123" s="206"/>
      <c r="K123" s="207"/>
      <c r="L123" s="208"/>
      <c r="M123" s="208"/>
      <c r="N123" s="208"/>
      <c r="O123" s="208"/>
      <c r="P123" s="208"/>
      <c r="Q123" s="208"/>
      <c r="R123" s="208"/>
    </row>
    <row r="124" spans="1:18" s="30" customFormat="1" ht="41.4" x14ac:dyDescent="0.3">
      <c r="A124" s="196" t="s">
        <v>314</v>
      </c>
      <c r="B124" s="196" t="s">
        <v>19</v>
      </c>
      <c r="C124" s="221" t="s">
        <v>317</v>
      </c>
      <c r="D124" s="220" t="s">
        <v>318</v>
      </c>
      <c r="E124" s="196" t="s">
        <v>28</v>
      </c>
      <c r="F124" s="204">
        <v>9</v>
      </c>
      <c r="G124" s="205">
        <v>482.94</v>
      </c>
      <c r="H124" s="199">
        <f t="shared" si="10"/>
        <v>581.94000000000005</v>
      </c>
      <c r="I124" s="199">
        <f t="shared" si="11"/>
        <v>5237.46</v>
      </c>
      <c r="J124" s="206"/>
      <c r="K124" s="207"/>
      <c r="L124" s="208"/>
      <c r="M124" s="208"/>
      <c r="N124" s="208"/>
      <c r="O124" s="208"/>
      <c r="P124" s="208"/>
      <c r="Q124" s="208"/>
      <c r="R124" s="208"/>
    </row>
    <row r="125" spans="1:18" s="30" customFormat="1" ht="27.6" x14ac:dyDescent="0.3">
      <c r="A125" s="196" t="s">
        <v>315</v>
      </c>
      <c r="B125" s="196" t="s">
        <v>19</v>
      </c>
      <c r="C125" s="221" t="s">
        <v>320</v>
      </c>
      <c r="D125" s="220" t="s">
        <v>321</v>
      </c>
      <c r="E125" s="196" t="s">
        <v>28</v>
      </c>
      <c r="F125" s="204">
        <v>9</v>
      </c>
      <c r="G125" s="205">
        <v>34.67</v>
      </c>
      <c r="H125" s="199">
        <f t="shared" si="10"/>
        <v>41.78</v>
      </c>
      <c r="I125" s="199">
        <f t="shared" si="11"/>
        <v>376.02</v>
      </c>
      <c r="J125" s="206"/>
      <c r="K125" s="207"/>
      <c r="L125" s="208"/>
      <c r="M125" s="208"/>
      <c r="N125" s="208"/>
      <c r="O125" s="208"/>
      <c r="P125" s="208"/>
      <c r="Q125" s="208"/>
      <c r="R125" s="208"/>
    </row>
    <row r="126" spans="1:18" s="30" customFormat="1" ht="27.6" x14ac:dyDescent="0.3">
      <c r="A126" s="196" t="s">
        <v>316</v>
      </c>
      <c r="B126" s="196" t="s">
        <v>19</v>
      </c>
      <c r="C126" s="221" t="s">
        <v>488</v>
      </c>
      <c r="D126" s="220" t="s">
        <v>489</v>
      </c>
      <c r="E126" s="196" t="s">
        <v>28</v>
      </c>
      <c r="F126" s="204">
        <v>2</v>
      </c>
      <c r="G126" s="205">
        <v>527.13</v>
      </c>
      <c r="H126" s="199">
        <f t="shared" si="10"/>
        <v>635.19000000000005</v>
      </c>
      <c r="I126" s="199">
        <f t="shared" si="11"/>
        <v>1270.3800000000001</v>
      </c>
      <c r="J126" s="206"/>
      <c r="K126" s="207"/>
      <c r="L126" s="208"/>
      <c r="M126" s="208"/>
      <c r="N126" s="208"/>
      <c r="O126" s="208"/>
      <c r="P126" s="208"/>
      <c r="Q126" s="208"/>
      <c r="R126" s="208"/>
    </row>
    <row r="127" spans="1:18" s="30" customFormat="1" ht="27.6" x14ac:dyDescent="0.3">
      <c r="A127" s="196" t="s">
        <v>319</v>
      </c>
      <c r="B127" s="196" t="s">
        <v>19</v>
      </c>
      <c r="C127" s="221" t="s">
        <v>490</v>
      </c>
      <c r="D127" s="220" t="s">
        <v>491</v>
      </c>
      <c r="E127" s="196" t="s">
        <v>28</v>
      </c>
      <c r="F127" s="204">
        <v>2</v>
      </c>
      <c r="G127" s="205">
        <v>68.400000000000006</v>
      </c>
      <c r="H127" s="199">
        <f t="shared" si="10"/>
        <v>82.42</v>
      </c>
      <c r="I127" s="199">
        <f t="shared" si="11"/>
        <v>164.84</v>
      </c>
      <c r="J127" s="206"/>
      <c r="K127" s="207"/>
      <c r="L127" s="208"/>
      <c r="M127" s="208"/>
      <c r="N127" s="208"/>
      <c r="O127" s="208"/>
      <c r="P127" s="208"/>
      <c r="Q127" s="208"/>
      <c r="R127" s="208"/>
    </row>
    <row r="128" spans="1:18" s="30" customFormat="1" ht="27.6" x14ac:dyDescent="0.3">
      <c r="A128" s="196" t="s">
        <v>322</v>
      </c>
      <c r="B128" s="196" t="s">
        <v>19</v>
      </c>
      <c r="C128" s="221" t="s">
        <v>330</v>
      </c>
      <c r="D128" s="220" t="s">
        <v>331</v>
      </c>
      <c r="E128" s="196" t="s">
        <v>28</v>
      </c>
      <c r="F128" s="204">
        <v>11</v>
      </c>
      <c r="G128" s="205">
        <v>95.89</v>
      </c>
      <c r="H128" s="199">
        <f t="shared" si="10"/>
        <v>115.55</v>
      </c>
      <c r="I128" s="199">
        <f t="shared" si="11"/>
        <v>1271.05</v>
      </c>
      <c r="J128" s="206"/>
      <c r="K128" s="207"/>
      <c r="L128" s="213"/>
      <c r="M128" s="213"/>
      <c r="N128" s="213"/>
      <c r="O128" s="213"/>
      <c r="P128" s="213"/>
      <c r="Q128" s="213"/>
      <c r="R128" s="213"/>
    </row>
    <row r="129" spans="1:18" s="30" customFormat="1" ht="27.6" x14ac:dyDescent="0.3">
      <c r="A129" s="196" t="s">
        <v>323</v>
      </c>
      <c r="B129" s="196" t="s">
        <v>19</v>
      </c>
      <c r="C129" s="221" t="s">
        <v>332</v>
      </c>
      <c r="D129" s="220" t="s">
        <v>333</v>
      </c>
      <c r="E129" s="196" t="s">
        <v>28</v>
      </c>
      <c r="F129" s="204">
        <v>2</v>
      </c>
      <c r="G129" s="205">
        <v>93.72</v>
      </c>
      <c r="H129" s="199">
        <f t="shared" si="10"/>
        <v>112.93</v>
      </c>
      <c r="I129" s="199">
        <f t="shared" si="11"/>
        <v>225.86</v>
      </c>
      <c r="J129" s="206"/>
      <c r="K129" s="207"/>
      <c r="L129" s="213"/>
      <c r="M129" s="213"/>
      <c r="N129" s="213"/>
      <c r="O129" s="213"/>
      <c r="P129" s="213"/>
      <c r="Q129" s="213"/>
      <c r="R129" s="213"/>
    </row>
    <row r="130" spans="1:18" s="30" customFormat="1" ht="41.4" x14ac:dyDescent="0.3">
      <c r="A130" s="196" t="s">
        <v>324</v>
      </c>
      <c r="B130" s="196" t="s">
        <v>19</v>
      </c>
      <c r="C130" s="221" t="s">
        <v>334</v>
      </c>
      <c r="D130" s="220" t="s">
        <v>335</v>
      </c>
      <c r="E130" s="196" t="s">
        <v>28</v>
      </c>
      <c r="F130" s="204">
        <v>11</v>
      </c>
      <c r="G130" s="205">
        <v>99.72</v>
      </c>
      <c r="H130" s="199">
        <f t="shared" si="10"/>
        <v>120.16</v>
      </c>
      <c r="I130" s="199">
        <f t="shared" si="11"/>
        <v>1321.76</v>
      </c>
      <c r="J130" s="206"/>
      <c r="K130" s="207"/>
      <c r="L130" s="213"/>
      <c r="M130" s="213"/>
      <c r="N130" s="213"/>
      <c r="O130" s="213"/>
      <c r="P130" s="213"/>
      <c r="Q130" s="213"/>
      <c r="R130" s="213"/>
    </row>
    <row r="131" spans="1:18" s="30" customFormat="1" ht="27.6" x14ac:dyDescent="0.3">
      <c r="A131" s="196" t="s">
        <v>325</v>
      </c>
      <c r="B131" s="196" t="s">
        <v>19</v>
      </c>
      <c r="C131" s="221" t="s">
        <v>328</v>
      </c>
      <c r="D131" s="220" t="s">
        <v>329</v>
      </c>
      <c r="E131" s="196" t="s">
        <v>28</v>
      </c>
      <c r="F131" s="204">
        <v>3</v>
      </c>
      <c r="G131" s="205">
        <v>109.19</v>
      </c>
      <c r="H131" s="199">
        <f t="shared" si="10"/>
        <v>131.57</v>
      </c>
      <c r="I131" s="199">
        <f t="shared" si="11"/>
        <v>394.71</v>
      </c>
      <c r="J131" s="206"/>
      <c r="K131" s="207"/>
      <c r="L131" s="208"/>
      <c r="M131" s="208"/>
      <c r="N131" s="208"/>
      <c r="O131" s="208"/>
      <c r="P131" s="208"/>
      <c r="Q131" s="208"/>
      <c r="R131" s="208"/>
    </row>
    <row r="132" spans="1:18" s="30" customFormat="1" ht="41.4" x14ac:dyDescent="0.3">
      <c r="A132" s="196" t="s">
        <v>326</v>
      </c>
      <c r="B132" s="196" t="s">
        <v>19</v>
      </c>
      <c r="C132" s="221" t="s">
        <v>336</v>
      </c>
      <c r="D132" s="220" t="s">
        <v>337</v>
      </c>
      <c r="E132" s="196" t="s">
        <v>28</v>
      </c>
      <c r="F132" s="204">
        <v>2</v>
      </c>
      <c r="G132" s="205">
        <v>389.9</v>
      </c>
      <c r="H132" s="199">
        <f t="shared" si="10"/>
        <v>469.83</v>
      </c>
      <c r="I132" s="199">
        <f t="shared" si="11"/>
        <v>939.66</v>
      </c>
      <c r="J132" s="206"/>
      <c r="K132" s="207"/>
      <c r="L132" s="208"/>
      <c r="M132" s="208"/>
      <c r="N132" s="208"/>
      <c r="O132" s="208"/>
      <c r="P132" s="208"/>
      <c r="Q132" s="208"/>
      <c r="R132" s="208"/>
    </row>
    <row r="133" spans="1:18" s="30" customFormat="1" ht="41.4" x14ac:dyDescent="0.3">
      <c r="A133" s="196" t="s">
        <v>327</v>
      </c>
      <c r="B133" s="196" t="s">
        <v>19</v>
      </c>
      <c r="C133" s="221" t="s">
        <v>492</v>
      </c>
      <c r="D133" s="220" t="s">
        <v>493</v>
      </c>
      <c r="E133" s="196" t="s">
        <v>28</v>
      </c>
      <c r="F133" s="204">
        <v>1</v>
      </c>
      <c r="G133" s="205">
        <v>267.83</v>
      </c>
      <c r="H133" s="199">
        <f t="shared" si="10"/>
        <v>322.74</v>
      </c>
      <c r="I133" s="199">
        <f t="shared" si="11"/>
        <v>322.74</v>
      </c>
      <c r="J133" s="206"/>
      <c r="K133" s="207"/>
      <c r="L133" s="208"/>
      <c r="M133" s="208"/>
      <c r="N133" s="208"/>
      <c r="O133" s="208"/>
      <c r="P133" s="208"/>
      <c r="Q133" s="208"/>
      <c r="R133" s="208"/>
    </row>
    <row r="134" spans="1:18" s="30" customFormat="1" ht="14.4" x14ac:dyDescent="0.3">
      <c r="A134" s="195"/>
      <c r="B134" s="196"/>
      <c r="C134" s="196"/>
      <c r="D134" s="197"/>
      <c r="E134" s="198"/>
      <c r="F134" s="199"/>
      <c r="G134" s="199"/>
      <c r="H134" s="199"/>
      <c r="I134" s="199"/>
      <c r="J134" s="2"/>
      <c r="K134" s="200"/>
      <c r="L134" s="201"/>
      <c r="M134" s="202"/>
      <c r="N134" s="202"/>
      <c r="O134" s="202"/>
      <c r="P134" s="202"/>
      <c r="Q134" s="202"/>
      <c r="R134" s="202"/>
    </row>
    <row r="135" spans="1:18" s="112" customFormat="1" ht="13.8" x14ac:dyDescent="0.3">
      <c r="A135" s="173" t="s">
        <v>74</v>
      </c>
      <c r="B135" s="174"/>
      <c r="C135" s="174"/>
      <c r="D135" s="175" t="s">
        <v>338</v>
      </c>
      <c r="E135" s="174"/>
      <c r="F135" s="176"/>
      <c r="G135" s="176"/>
      <c r="H135" s="176"/>
      <c r="I135" s="176">
        <f>SUM(I136:I157)</f>
        <v>19883.399999999998</v>
      </c>
      <c r="J135" s="177" t="str">
        <f>A135</f>
        <v>11.0</v>
      </c>
      <c r="K135" s="178"/>
    </row>
    <row r="136" spans="1:18" s="113" customFormat="1" ht="55.2" x14ac:dyDescent="0.3">
      <c r="A136" s="180" t="s">
        <v>75</v>
      </c>
      <c r="B136" s="180" t="s">
        <v>15</v>
      </c>
      <c r="C136" s="218" t="s">
        <v>518</v>
      </c>
      <c r="D136" s="219" t="s">
        <v>339</v>
      </c>
      <c r="E136" s="180" t="s">
        <v>28</v>
      </c>
      <c r="F136" s="204">
        <v>3</v>
      </c>
      <c r="G136" s="185">
        <v>107.08</v>
      </c>
      <c r="H136" s="187">
        <f t="shared" ref="H136:H156" si="12">ROUND(G136*(1+$I$7),2)</f>
        <v>129.03</v>
      </c>
      <c r="I136" s="187">
        <f t="shared" ref="I136:I156" si="13">TRUNC($F136*H136,2)</f>
        <v>387.09</v>
      </c>
      <c r="J136" s="186"/>
      <c r="K136" s="186"/>
    </row>
    <row r="137" spans="1:18" s="113" customFormat="1" ht="41.4" x14ac:dyDescent="0.3">
      <c r="A137" s="180" t="s">
        <v>76</v>
      </c>
      <c r="B137" s="180" t="s">
        <v>19</v>
      </c>
      <c r="C137" s="218" t="s">
        <v>371</v>
      </c>
      <c r="D137" s="219" t="s">
        <v>372</v>
      </c>
      <c r="E137" s="180" t="s">
        <v>28</v>
      </c>
      <c r="F137" s="204">
        <v>1</v>
      </c>
      <c r="G137" s="185">
        <v>29.33</v>
      </c>
      <c r="H137" s="187">
        <f t="shared" si="12"/>
        <v>35.340000000000003</v>
      </c>
      <c r="I137" s="187">
        <f t="shared" si="13"/>
        <v>35.340000000000003</v>
      </c>
      <c r="J137" s="186"/>
      <c r="K137" s="186"/>
    </row>
    <row r="138" spans="1:18" s="113" customFormat="1" ht="41.4" x14ac:dyDescent="0.3">
      <c r="A138" s="180" t="s">
        <v>77</v>
      </c>
      <c r="B138" s="180" t="s">
        <v>19</v>
      </c>
      <c r="C138" s="218" t="s">
        <v>435</v>
      </c>
      <c r="D138" s="219" t="s">
        <v>436</v>
      </c>
      <c r="E138" s="180" t="s">
        <v>28</v>
      </c>
      <c r="F138" s="204">
        <v>1</v>
      </c>
      <c r="G138" s="185">
        <v>44.86</v>
      </c>
      <c r="H138" s="187">
        <f t="shared" si="12"/>
        <v>54.06</v>
      </c>
      <c r="I138" s="187">
        <f t="shared" si="13"/>
        <v>54.06</v>
      </c>
      <c r="J138" s="186"/>
      <c r="K138" s="186"/>
    </row>
    <row r="139" spans="1:18" s="113" customFormat="1" ht="41.4" x14ac:dyDescent="0.3">
      <c r="A139" s="180" t="s">
        <v>78</v>
      </c>
      <c r="B139" s="180" t="s">
        <v>19</v>
      </c>
      <c r="C139" s="218" t="s">
        <v>437</v>
      </c>
      <c r="D139" s="219" t="s">
        <v>438</v>
      </c>
      <c r="E139" s="180" t="s">
        <v>28</v>
      </c>
      <c r="F139" s="204">
        <v>1</v>
      </c>
      <c r="G139" s="185">
        <v>60.4</v>
      </c>
      <c r="H139" s="187">
        <f t="shared" si="12"/>
        <v>72.78</v>
      </c>
      <c r="I139" s="187">
        <f t="shared" si="13"/>
        <v>72.78</v>
      </c>
      <c r="J139" s="186"/>
      <c r="K139" s="186"/>
    </row>
    <row r="140" spans="1:18" s="113" customFormat="1" ht="41.4" x14ac:dyDescent="0.3">
      <c r="A140" s="180" t="s">
        <v>79</v>
      </c>
      <c r="B140" s="180" t="s">
        <v>15</v>
      </c>
      <c r="C140" s="218" t="s">
        <v>517</v>
      </c>
      <c r="D140" s="219" t="s">
        <v>340</v>
      </c>
      <c r="E140" s="180" t="s">
        <v>28</v>
      </c>
      <c r="F140" s="204">
        <v>34</v>
      </c>
      <c r="G140" s="185">
        <v>44.87</v>
      </c>
      <c r="H140" s="187">
        <f t="shared" si="12"/>
        <v>54.07</v>
      </c>
      <c r="I140" s="187">
        <f t="shared" si="13"/>
        <v>1838.38</v>
      </c>
      <c r="J140" s="186"/>
      <c r="K140" s="186"/>
    </row>
    <row r="141" spans="1:18" s="113" customFormat="1" ht="69" x14ac:dyDescent="0.3">
      <c r="A141" s="180" t="s">
        <v>80</v>
      </c>
      <c r="B141" s="180" t="s">
        <v>19</v>
      </c>
      <c r="C141" s="218" t="s">
        <v>376</v>
      </c>
      <c r="D141" s="219" t="s">
        <v>377</v>
      </c>
      <c r="E141" s="180" t="s">
        <v>28</v>
      </c>
      <c r="F141" s="204">
        <v>2</v>
      </c>
      <c r="G141" s="185">
        <v>135.33000000000001</v>
      </c>
      <c r="H141" s="187">
        <f t="shared" si="12"/>
        <v>163.07</v>
      </c>
      <c r="I141" s="187">
        <f t="shared" si="13"/>
        <v>326.14</v>
      </c>
      <c r="J141" s="186"/>
      <c r="K141" s="186"/>
    </row>
    <row r="142" spans="1:18" s="113" customFormat="1" ht="69" x14ac:dyDescent="0.3">
      <c r="A142" s="180" t="s">
        <v>81</v>
      </c>
      <c r="B142" s="180" t="s">
        <v>19</v>
      </c>
      <c r="C142" s="218" t="s">
        <v>439</v>
      </c>
      <c r="D142" s="219" t="s">
        <v>440</v>
      </c>
      <c r="E142" s="180" t="s">
        <v>28</v>
      </c>
      <c r="F142" s="204">
        <v>15</v>
      </c>
      <c r="G142" s="185">
        <v>308.39</v>
      </c>
      <c r="H142" s="187">
        <f t="shared" si="12"/>
        <v>371.61</v>
      </c>
      <c r="I142" s="187">
        <f t="shared" si="13"/>
        <v>5574.15</v>
      </c>
      <c r="J142" s="186"/>
      <c r="K142" s="186"/>
    </row>
    <row r="143" spans="1:18" s="113" customFormat="1" ht="55.2" x14ac:dyDescent="0.3">
      <c r="A143" s="180" t="s">
        <v>82</v>
      </c>
      <c r="B143" s="180" t="s">
        <v>19</v>
      </c>
      <c r="C143" s="218" t="s">
        <v>304</v>
      </c>
      <c r="D143" s="219" t="s">
        <v>305</v>
      </c>
      <c r="E143" s="180" t="s">
        <v>28</v>
      </c>
      <c r="F143" s="204">
        <v>15</v>
      </c>
      <c r="G143" s="185">
        <v>129.08000000000001</v>
      </c>
      <c r="H143" s="187">
        <f t="shared" si="12"/>
        <v>155.54</v>
      </c>
      <c r="I143" s="187">
        <f t="shared" si="13"/>
        <v>2333.1</v>
      </c>
      <c r="J143" s="186"/>
      <c r="K143" s="186"/>
    </row>
    <row r="144" spans="1:18" s="113" customFormat="1" ht="27.6" x14ac:dyDescent="0.3">
      <c r="A144" s="180" t="s">
        <v>83</v>
      </c>
      <c r="B144" s="180" t="s">
        <v>19</v>
      </c>
      <c r="C144" s="218" t="s">
        <v>441</v>
      </c>
      <c r="D144" s="219" t="s">
        <v>494</v>
      </c>
      <c r="E144" s="180" t="s">
        <v>28</v>
      </c>
      <c r="F144" s="204">
        <v>72</v>
      </c>
      <c r="G144" s="185">
        <v>42.86</v>
      </c>
      <c r="H144" s="187">
        <f t="shared" si="12"/>
        <v>51.65</v>
      </c>
      <c r="I144" s="187">
        <f t="shared" si="13"/>
        <v>3718.8</v>
      </c>
      <c r="J144" s="186"/>
      <c r="K144" s="186"/>
    </row>
    <row r="145" spans="1:18" s="113" customFormat="1" ht="27.6" x14ac:dyDescent="0.3">
      <c r="A145" s="180" t="s">
        <v>84</v>
      </c>
      <c r="B145" s="180" t="s">
        <v>88</v>
      </c>
      <c r="C145" s="218" t="s">
        <v>373</v>
      </c>
      <c r="D145" s="219" t="s">
        <v>442</v>
      </c>
      <c r="E145" s="180" t="s">
        <v>352</v>
      </c>
      <c r="F145" s="204">
        <v>6</v>
      </c>
      <c r="G145" s="185">
        <v>52.21</v>
      </c>
      <c r="H145" s="187">
        <f t="shared" si="12"/>
        <v>62.91</v>
      </c>
      <c r="I145" s="187">
        <f t="shared" si="13"/>
        <v>377.46</v>
      </c>
      <c r="J145" s="186"/>
      <c r="K145" s="186"/>
    </row>
    <row r="146" spans="1:18" s="113" customFormat="1" ht="41.4" x14ac:dyDescent="0.3">
      <c r="A146" s="180" t="s">
        <v>341</v>
      </c>
      <c r="B146" s="180" t="s">
        <v>19</v>
      </c>
      <c r="C146" s="218" t="s">
        <v>343</v>
      </c>
      <c r="D146" s="219" t="s">
        <v>344</v>
      </c>
      <c r="E146" s="180" t="s">
        <v>28</v>
      </c>
      <c r="F146" s="204">
        <v>2</v>
      </c>
      <c r="G146" s="185">
        <v>40.71</v>
      </c>
      <c r="H146" s="187">
        <f t="shared" si="12"/>
        <v>49.06</v>
      </c>
      <c r="I146" s="187">
        <f t="shared" si="13"/>
        <v>98.12</v>
      </c>
      <c r="J146" s="186"/>
      <c r="K146" s="186"/>
    </row>
    <row r="147" spans="1:18" s="113" customFormat="1" ht="27.6" x14ac:dyDescent="0.3">
      <c r="A147" s="180" t="s">
        <v>342</v>
      </c>
      <c r="B147" s="180" t="s">
        <v>19</v>
      </c>
      <c r="C147" s="218" t="s">
        <v>346</v>
      </c>
      <c r="D147" s="219" t="s">
        <v>347</v>
      </c>
      <c r="E147" s="180" t="s">
        <v>28</v>
      </c>
      <c r="F147" s="204">
        <v>2</v>
      </c>
      <c r="G147" s="185">
        <v>14.99</v>
      </c>
      <c r="H147" s="187">
        <f t="shared" si="12"/>
        <v>18.059999999999999</v>
      </c>
      <c r="I147" s="187">
        <f t="shared" si="13"/>
        <v>36.119999999999997</v>
      </c>
      <c r="J147" s="186"/>
      <c r="K147" s="186"/>
    </row>
    <row r="148" spans="1:18" s="113" customFormat="1" ht="27.6" x14ac:dyDescent="0.3">
      <c r="A148" s="180" t="s">
        <v>345</v>
      </c>
      <c r="B148" s="180" t="s">
        <v>19</v>
      </c>
      <c r="C148" s="218" t="s">
        <v>216</v>
      </c>
      <c r="D148" s="219" t="s">
        <v>217</v>
      </c>
      <c r="E148" s="180" t="s">
        <v>28</v>
      </c>
      <c r="F148" s="204">
        <v>15</v>
      </c>
      <c r="G148" s="185">
        <v>16.260000000000002</v>
      </c>
      <c r="H148" s="187">
        <f t="shared" si="12"/>
        <v>19.59</v>
      </c>
      <c r="I148" s="187">
        <f t="shared" si="13"/>
        <v>293.85000000000002</v>
      </c>
      <c r="J148" s="186"/>
      <c r="K148" s="186"/>
      <c r="L148" s="203"/>
      <c r="M148" s="203"/>
      <c r="N148" s="203"/>
      <c r="O148" s="203"/>
      <c r="P148" s="203"/>
      <c r="Q148" s="203"/>
    </row>
    <row r="149" spans="1:18" s="113" customFormat="1" ht="27.6" x14ac:dyDescent="0.3">
      <c r="A149" s="180" t="s">
        <v>348</v>
      </c>
      <c r="B149" s="180" t="s">
        <v>19</v>
      </c>
      <c r="C149" s="218" t="s">
        <v>443</v>
      </c>
      <c r="D149" s="219" t="s">
        <v>444</v>
      </c>
      <c r="E149" s="180" t="s">
        <v>28</v>
      </c>
      <c r="F149" s="204">
        <v>1</v>
      </c>
      <c r="G149" s="185">
        <v>115.15</v>
      </c>
      <c r="H149" s="187">
        <f t="shared" si="12"/>
        <v>138.76</v>
      </c>
      <c r="I149" s="187">
        <f t="shared" si="13"/>
        <v>138.76</v>
      </c>
      <c r="J149" s="186"/>
      <c r="K149" s="186"/>
    </row>
    <row r="150" spans="1:18" s="113" customFormat="1" ht="27.6" x14ac:dyDescent="0.3">
      <c r="A150" s="180" t="s">
        <v>349</v>
      </c>
      <c r="B150" s="180" t="s">
        <v>88</v>
      </c>
      <c r="C150" s="218" t="s">
        <v>218</v>
      </c>
      <c r="D150" s="219" t="s">
        <v>219</v>
      </c>
      <c r="E150" s="180" t="s">
        <v>352</v>
      </c>
      <c r="F150" s="204">
        <v>1</v>
      </c>
      <c r="G150" s="185">
        <v>177.14</v>
      </c>
      <c r="H150" s="187">
        <f t="shared" si="12"/>
        <v>213.45</v>
      </c>
      <c r="I150" s="187">
        <f t="shared" si="13"/>
        <v>213.45</v>
      </c>
      <c r="J150" s="186"/>
      <c r="K150" s="186"/>
    </row>
    <row r="151" spans="1:18" s="113" customFormat="1" ht="27.6" x14ac:dyDescent="0.3">
      <c r="A151" s="180" t="s">
        <v>350</v>
      </c>
      <c r="B151" s="180" t="s">
        <v>88</v>
      </c>
      <c r="C151" s="218" t="s">
        <v>445</v>
      </c>
      <c r="D151" s="219" t="s">
        <v>446</v>
      </c>
      <c r="E151" s="180" t="s">
        <v>352</v>
      </c>
      <c r="F151" s="204">
        <v>4</v>
      </c>
      <c r="G151" s="185">
        <v>86.08</v>
      </c>
      <c r="H151" s="187">
        <f t="shared" si="12"/>
        <v>103.73</v>
      </c>
      <c r="I151" s="187">
        <f t="shared" si="13"/>
        <v>414.92</v>
      </c>
      <c r="J151" s="186"/>
      <c r="K151" s="186"/>
    </row>
    <row r="152" spans="1:18" s="113" customFormat="1" ht="55.2" x14ac:dyDescent="0.3">
      <c r="A152" s="180" t="s">
        <v>351</v>
      </c>
      <c r="B152" s="180" t="s">
        <v>19</v>
      </c>
      <c r="C152" s="218" t="s">
        <v>356</v>
      </c>
      <c r="D152" s="219" t="s">
        <v>357</v>
      </c>
      <c r="E152" s="180" t="s">
        <v>28</v>
      </c>
      <c r="F152" s="204">
        <v>1</v>
      </c>
      <c r="G152" s="185">
        <v>619.24</v>
      </c>
      <c r="H152" s="187">
        <f t="shared" si="12"/>
        <v>746.18</v>
      </c>
      <c r="I152" s="187">
        <f t="shared" si="13"/>
        <v>746.18</v>
      </c>
      <c r="J152" s="186"/>
      <c r="K152" s="186"/>
    </row>
    <row r="153" spans="1:18" s="113" customFormat="1" ht="27.6" x14ac:dyDescent="0.3">
      <c r="A153" s="180" t="s">
        <v>353</v>
      </c>
      <c r="B153" s="180" t="s">
        <v>19</v>
      </c>
      <c r="C153" s="218" t="s">
        <v>220</v>
      </c>
      <c r="D153" s="219" t="s">
        <v>221</v>
      </c>
      <c r="E153" s="180" t="s">
        <v>28</v>
      </c>
      <c r="F153" s="204">
        <v>1</v>
      </c>
      <c r="G153" s="185">
        <v>117.9</v>
      </c>
      <c r="H153" s="187">
        <f t="shared" si="12"/>
        <v>142.07</v>
      </c>
      <c r="I153" s="187">
        <f t="shared" si="13"/>
        <v>142.07</v>
      </c>
      <c r="J153" s="186"/>
      <c r="K153" s="186"/>
    </row>
    <row r="154" spans="1:18" s="113" customFormat="1" ht="41.4" x14ac:dyDescent="0.3">
      <c r="A154" s="180" t="s">
        <v>354</v>
      </c>
      <c r="B154" s="180" t="s">
        <v>19</v>
      </c>
      <c r="C154" s="218" t="s">
        <v>359</v>
      </c>
      <c r="D154" s="219" t="s">
        <v>360</v>
      </c>
      <c r="E154" s="180" t="s">
        <v>28</v>
      </c>
      <c r="F154" s="204">
        <v>1</v>
      </c>
      <c r="G154" s="185">
        <v>150.76</v>
      </c>
      <c r="H154" s="187">
        <f t="shared" si="12"/>
        <v>181.67</v>
      </c>
      <c r="I154" s="187">
        <f t="shared" si="13"/>
        <v>181.67</v>
      </c>
      <c r="J154" s="186"/>
      <c r="K154" s="186"/>
    </row>
    <row r="155" spans="1:18" s="113" customFormat="1" ht="41.4" x14ac:dyDescent="0.3">
      <c r="A155" s="180" t="s">
        <v>355</v>
      </c>
      <c r="B155" s="180" t="s">
        <v>19</v>
      </c>
      <c r="C155" s="218" t="s">
        <v>448</v>
      </c>
      <c r="D155" s="219" t="s">
        <v>449</v>
      </c>
      <c r="E155" s="180" t="s">
        <v>28</v>
      </c>
      <c r="F155" s="204">
        <v>1</v>
      </c>
      <c r="G155" s="185">
        <v>1802.7</v>
      </c>
      <c r="H155" s="187">
        <f t="shared" si="12"/>
        <v>2172.25</v>
      </c>
      <c r="I155" s="187">
        <f t="shared" si="13"/>
        <v>2172.25</v>
      </c>
      <c r="J155" s="186"/>
      <c r="K155" s="186"/>
      <c r="L155" s="203"/>
      <c r="M155" s="203"/>
      <c r="N155" s="203"/>
      <c r="O155" s="203"/>
      <c r="P155" s="203"/>
      <c r="Q155" s="203"/>
    </row>
    <row r="156" spans="1:18" s="113" customFormat="1" ht="27.6" x14ac:dyDescent="0.3">
      <c r="A156" s="180" t="s">
        <v>358</v>
      </c>
      <c r="B156" s="180" t="s">
        <v>88</v>
      </c>
      <c r="C156" s="218" t="s">
        <v>450</v>
      </c>
      <c r="D156" s="219" t="s">
        <v>451</v>
      </c>
      <c r="E156" s="180" t="s">
        <v>352</v>
      </c>
      <c r="F156" s="204">
        <v>1</v>
      </c>
      <c r="G156" s="185">
        <v>604.74</v>
      </c>
      <c r="H156" s="187">
        <f t="shared" si="12"/>
        <v>728.71</v>
      </c>
      <c r="I156" s="187">
        <f t="shared" si="13"/>
        <v>728.71</v>
      </c>
      <c r="J156" s="186"/>
      <c r="K156" s="186"/>
      <c r="L156" s="203"/>
      <c r="M156" s="203"/>
      <c r="N156" s="203"/>
      <c r="O156" s="203"/>
      <c r="P156" s="203"/>
      <c r="Q156" s="203"/>
    </row>
    <row r="157" spans="1:18" s="111" customFormat="1" ht="13.8" x14ac:dyDescent="0.3">
      <c r="A157" s="179"/>
      <c r="B157" s="180"/>
      <c r="C157" s="180"/>
      <c r="D157" s="181"/>
      <c r="E157" s="182"/>
      <c r="F157" s="187"/>
      <c r="G157" s="187"/>
      <c r="H157" s="187"/>
      <c r="I157" s="187"/>
      <c r="J157" s="29"/>
      <c r="K157" s="184"/>
      <c r="L157" s="31"/>
      <c r="M157" s="31"/>
      <c r="N157" s="31"/>
      <c r="O157" s="31"/>
      <c r="P157" s="31"/>
      <c r="Q157" s="31"/>
    </row>
    <row r="158" spans="1:18" s="112" customFormat="1" ht="13.8" x14ac:dyDescent="0.3">
      <c r="A158" s="173" t="s">
        <v>85</v>
      </c>
      <c r="B158" s="174"/>
      <c r="C158" s="174"/>
      <c r="D158" s="175" t="s">
        <v>361</v>
      </c>
      <c r="E158" s="174"/>
      <c r="F158" s="176"/>
      <c r="G158" s="176"/>
      <c r="H158" s="176"/>
      <c r="I158" s="176">
        <f>SUM(I159:I162)</f>
        <v>4522.82</v>
      </c>
      <c r="J158" s="177" t="str">
        <f>A158</f>
        <v>12.0</v>
      </c>
      <c r="K158" s="178"/>
    </row>
    <row r="159" spans="1:18" s="113" customFormat="1" ht="27.6" x14ac:dyDescent="0.3">
      <c r="A159" s="180" t="s">
        <v>86</v>
      </c>
      <c r="B159" s="180" t="s">
        <v>19</v>
      </c>
      <c r="C159" s="218" t="s">
        <v>452</v>
      </c>
      <c r="D159" s="219" t="s">
        <v>453</v>
      </c>
      <c r="E159" s="180" t="s">
        <v>17</v>
      </c>
      <c r="F159" s="204">
        <v>794.38000000000011</v>
      </c>
      <c r="G159" s="185">
        <v>3.34</v>
      </c>
      <c r="H159" s="187">
        <f>ROUND(G159*(1+$I$7),2)</f>
        <v>4.0199999999999996</v>
      </c>
      <c r="I159" s="187">
        <f>TRUNC($F159*H159,2)</f>
        <v>3193.4</v>
      </c>
      <c r="J159" s="186"/>
      <c r="K159" s="186"/>
      <c r="L159" s="203"/>
      <c r="M159" s="203"/>
      <c r="N159" s="203"/>
      <c r="O159" s="203"/>
      <c r="P159" s="203"/>
      <c r="Q159" s="203"/>
    </row>
    <row r="160" spans="1:18" s="30" customFormat="1" ht="41.4" x14ac:dyDescent="0.3">
      <c r="A160" s="196" t="s">
        <v>87</v>
      </c>
      <c r="B160" s="196" t="s">
        <v>19</v>
      </c>
      <c r="C160" s="221" t="s">
        <v>363</v>
      </c>
      <c r="D160" s="220" t="s">
        <v>364</v>
      </c>
      <c r="E160" s="196" t="s">
        <v>28</v>
      </c>
      <c r="F160" s="204">
        <v>2</v>
      </c>
      <c r="G160" s="205">
        <v>292.69</v>
      </c>
      <c r="H160" s="199">
        <f>ROUND(G160*(1+$I$7),2)</f>
        <v>352.69</v>
      </c>
      <c r="I160" s="199">
        <f>TRUNC($F160*H160,2)</f>
        <v>705.38</v>
      </c>
      <c r="J160" s="206"/>
      <c r="K160" s="207"/>
      <c r="L160" s="213"/>
      <c r="M160" s="213"/>
      <c r="N160" s="213"/>
      <c r="O160" s="213"/>
      <c r="P160" s="213"/>
      <c r="Q160" s="213"/>
      <c r="R160" s="213"/>
    </row>
    <row r="161" spans="1:18" s="30" customFormat="1" ht="41.4" x14ac:dyDescent="0.3">
      <c r="A161" s="196" t="s">
        <v>362</v>
      </c>
      <c r="B161" s="196" t="s">
        <v>19</v>
      </c>
      <c r="C161" s="221" t="s">
        <v>365</v>
      </c>
      <c r="D161" s="220" t="s">
        <v>366</v>
      </c>
      <c r="E161" s="196" t="s">
        <v>28</v>
      </c>
      <c r="F161" s="204">
        <v>2</v>
      </c>
      <c r="G161" s="205">
        <v>258.94</v>
      </c>
      <c r="H161" s="199">
        <f>ROUND(G161*(1+$I$7),2)</f>
        <v>312.02</v>
      </c>
      <c r="I161" s="199">
        <f>TRUNC($F161*H161,2)</f>
        <v>624.04</v>
      </c>
      <c r="J161" s="206"/>
      <c r="K161" s="207"/>
      <c r="L161" s="208"/>
      <c r="M161" s="208"/>
      <c r="N161" s="208"/>
      <c r="O161" s="208"/>
      <c r="P161" s="208"/>
      <c r="Q161" s="208"/>
      <c r="R161" s="208"/>
    </row>
    <row r="162" spans="1:18" s="30" customFormat="1" ht="14.4" x14ac:dyDescent="0.3">
      <c r="A162" s="195"/>
      <c r="B162" s="196"/>
      <c r="C162" s="196"/>
      <c r="D162" s="197"/>
      <c r="E162" s="198"/>
      <c r="F162" s="199"/>
      <c r="G162" s="199"/>
      <c r="H162" s="199"/>
      <c r="I162" s="199"/>
      <c r="J162" s="2"/>
      <c r="K162" s="200"/>
      <c r="L162" s="201"/>
      <c r="M162" s="202"/>
      <c r="N162" s="202"/>
      <c r="O162" s="202"/>
      <c r="P162" s="202"/>
      <c r="Q162" s="202"/>
      <c r="R162" s="202"/>
    </row>
    <row r="163" spans="1:18" ht="15.6" x14ac:dyDescent="0.3">
      <c r="A163" s="239" t="s">
        <v>519</v>
      </c>
      <c r="B163" s="240"/>
      <c r="C163" s="240"/>
      <c r="D163" s="240"/>
      <c r="E163" s="240"/>
      <c r="F163" s="240"/>
      <c r="G163" s="161"/>
      <c r="H163" s="162"/>
      <c r="I163" s="163">
        <f>SUM(I11:I162)/3</f>
        <v>878826.18</v>
      </c>
      <c r="J163" s="156"/>
      <c r="K163" s="164"/>
      <c r="L163" s="157"/>
      <c r="M163" s="157"/>
      <c r="N163" s="157"/>
      <c r="O163" s="157"/>
      <c r="P163" s="157"/>
      <c r="Q163" s="157"/>
      <c r="R163" s="157"/>
    </row>
    <row r="164" spans="1:18" ht="14.4" x14ac:dyDescent="0.3">
      <c r="A164" s="117"/>
      <c r="B164" s="117"/>
      <c r="C164" s="117"/>
      <c r="D164" s="117"/>
      <c r="E164" s="117"/>
      <c r="F164" s="117"/>
      <c r="G164" s="121"/>
      <c r="H164" s="160"/>
      <c r="I164" s="158"/>
      <c r="J164" s="115"/>
      <c r="K164" s="116"/>
      <c r="L164" s="117"/>
      <c r="M164" s="117"/>
      <c r="N164" s="117"/>
      <c r="O164" s="117"/>
      <c r="P164" s="117"/>
      <c r="Q164" s="117"/>
      <c r="R164" s="117"/>
    </row>
    <row r="165" spans="1:18" ht="13.5" customHeight="1" x14ac:dyDescent="0.3">
      <c r="A165" s="165"/>
      <c r="B165" s="165"/>
      <c r="C165" s="165"/>
      <c r="D165" s="165"/>
      <c r="E165" s="165"/>
      <c r="F165" s="165"/>
      <c r="G165" s="119"/>
      <c r="H165" s="165"/>
      <c r="I165" s="166"/>
      <c r="J165" s="167"/>
      <c r="K165" s="121"/>
      <c r="L165" s="165"/>
      <c r="M165" s="165"/>
      <c r="N165" s="165"/>
      <c r="O165" s="165"/>
      <c r="P165" s="165"/>
      <c r="Q165" s="165"/>
      <c r="R165" s="165"/>
    </row>
    <row r="166" spans="1:18" ht="13.5" customHeight="1" x14ac:dyDescent="0.3">
      <c r="A166" s="165"/>
      <c r="B166" s="165"/>
      <c r="C166" s="165"/>
      <c r="D166" s="165"/>
      <c r="E166" s="165"/>
      <c r="F166" s="128"/>
      <c r="G166" s="123"/>
      <c r="H166" s="128"/>
      <c r="I166" s="228">
        <f>I163</f>
        <v>878826.18</v>
      </c>
      <c r="J166" s="130"/>
      <c r="K166" s="121"/>
      <c r="L166" s="165"/>
      <c r="M166" s="165"/>
      <c r="N166" s="165"/>
      <c r="O166" s="165"/>
      <c r="P166" s="165"/>
      <c r="Q166" s="165"/>
      <c r="R166" s="165"/>
    </row>
    <row r="167" spans="1:18" ht="13.5" customHeight="1" x14ac:dyDescent="0.3">
      <c r="A167" s="165"/>
      <c r="B167" s="165"/>
      <c r="C167" s="165"/>
      <c r="D167" s="165"/>
      <c r="E167" s="165"/>
      <c r="F167" s="128"/>
      <c r="G167" s="229" t="s">
        <v>367</v>
      </c>
      <c r="H167" s="168">
        <f>SUM(H168:H169)</f>
        <v>786.38000000000011</v>
      </c>
      <c r="I167" s="230">
        <f>I166/H167</f>
        <v>1117.5591698669853</v>
      </c>
      <c r="J167" s="130"/>
      <c r="K167" s="121"/>
      <c r="L167" s="165"/>
      <c r="M167" s="165"/>
      <c r="N167" s="165"/>
      <c r="O167" s="165"/>
      <c r="P167" s="165"/>
      <c r="Q167" s="165"/>
      <c r="R167" s="165"/>
    </row>
    <row r="168" spans="1:18" ht="13.5" customHeight="1" x14ac:dyDescent="0.3">
      <c r="A168" s="165"/>
      <c r="B168" s="165"/>
      <c r="C168" s="165"/>
      <c r="D168" s="165"/>
      <c r="E168" s="165"/>
      <c r="F168" s="128"/>
      <c r="G168" s="231" t="s">
        <v>368</v>
      </c>
      <c r="H168" s="168">
        <f>SUM(F44:F45)</f>
        <v>213.67000000000002</v>
      </c>
      <c r="I168" s="232" t="s">
        <v>139</v>
      </c>
      <c r="J168" s="130"/>
      <c r="K168" s="121"/>
      <c r="L168" s="165"/>
      <c r="M168" s="165"/>
      <c r="N168" s="165"/>
      <c r="O168" s="165"/>
      <c r="P168" s="165"/>
      <c r="Q168" s="165"/>
      <c r="R168" s="165"/>
    </row>
    <row r="169" spans="1:18" ht="13.5" customHeight="1" x14ac:dyDescent="0.3">
      <c r="A169" s="165"/>
      <c r="B169" s="165"/>
      <c r="C169" s="165"/>
      <c r="D169" s="165"/>
      <c r="E169" s="165"/>
      <c r="F169" s="128"/>
      <c r="G169" s="231" t="s">
        <v>369</v>
      </c>
      <c r="H169" s="159">
        <f>SUM(F69)</f>
        <v>572.71</v>
      </c>
      <c r="I169" s="233"/>
      <c r="J169" s="130"/>
      <c r="K169" s="121"/>
      <c r="L169" s="165"/>
      <c r="M169" s="165"/>
      <c r="N169" s="165"/>
      <c r="O169" s="165"/>
      <c r="P169" s="165"/>
      <c r="Q169" s="165"/>
      <c r="R169" s="165"/>
    </row>
    <row r="170" spans="1:18" ht="15" customHeight="1" x14ac:dyDescent="0.3">
      <c r="F170" s="131"/>
      <c r="G170" s="131"/>
      <c r="H170" s="131"/>
      <c r="I170" s="131"/>
      <c r="J170" s="234"/>
    </row>
    <row r="171" spans="1:18" ht="15" customHeight="1" x14ac:dyDescent="0.3">
      <c r="F171" s="131"/>
      <c r="G171" s="131"/>
      <c r="H171" s="131"/>
      <c r="I171" s="235"/>
      <c r="J171" s="234"/>
    </row>
    <row r="172" spans="1:18" ht="15" customHeight="1" x14ac:dyDescent="0.3">
      <c r="F172" s="131"/>
      <c r="G172" s="131"/>
      <c r="H172" s="131"/>
      <c r="I172" s="131"/>
      <c r="J172" s="234"/>
    </row>
    <row r="173" spans="1:18" ht="15" customHeight="1" x14ac:dyDescent="0.3">
      <c r="F173" s="131"/>
      <c r="G173" s="131"/>
      <c r="H173" s="131"/>
      <c r="I173" s="131"/>
      <c r="J173" s="234"/>
    </row>
  </sheetData>
  <autoFilter ref="A11:I163" xr:uid="{00000000-0009-0000-0000-000002000000}"/>
  <mergeCells count="5">
    <mergeCell ref="G8:I8"/>
    <mergeCell ref="A163:F163"/>
    <mergeCell ref="A1:I1"/>
    <mergeCell ref="A2:E2"/>
    <mergeCell ref="G7:H7"/>
  </mergeCells>
  <printOptions horizontalCentered="1"/>
  <pageMargins left="0.59055118110236227" right="0.59055118110236227" top="1.1811023622047245" bottom="0.59055118110236227" header="0.19685039370078741" footer="0.19685039370078741"/>
  <pageSetup paperSize="9" scale="72" fitToHeight="0" orientation="portrait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AB1001"/>
  <sheetViews>
    <sheetView view="pageBreakPreview" topLeftCell="A37" zoomScale="85" zoomScaleNormal="100" zoomScaleSheetLayoutView="85" workbookViewId="0">
      <selection activeCell="C13" sqref="C13"/>
    </sheetView>
  </sheetViews>
  <sheetFormatPr defaultColWidth="44.109375" defaultRowHeight="15.6" x14ac:dyDescent="0.3"/>
  <cols>
    <col min="1" max="1" width="7.109375" style="36" customWidth="1"/>
    <col min="2" max="2" width="45.44140625" style="36" customWidth="1"/>
    <col min="3" max="3" width="15.44140625" style="36" bestFit="1" customWidth="1"/>
    <col min="4" max="9" width="13.6640625" style="36" customWidth="1"/>
    <col min="10" max="10" width="4.6640625" style="36" customWidth="1"/>
    <col min="11" max="11" width="12.6640625" style="36" bestFit="1" customWidth="1"/>
    <col min="12" max="12" width="13.44140625" style="36" bestFit="1" customWidth="1"/>
    <col min="13" max="16384" width="44.109375" style="36"/>
  </cols>
  <sheetData>
    <row r="1" spans="1:28" ht="18" x14ac:dyDescent="0.35">
      <c r="A1" s="258" t="s">
        <v>121</v>
      </c>
      <c r="B1" s="254"/>
      <c r="C1" s="254"/>
      <c r="D1" s="254"/>
      <c r="E1" s="259"/>
      <c r="F1" s="259"/>
      <c r="G1" s="259"/>
      <c r="H1" s="259"/>
      <c r="I1" s="25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x14ac:dyDescent="0.3">
      <c r="A2" s="37"/>
      <c r="B2" s="37"/>
      <c r="C2" s="37"/>
      <c r="D2" s="37"/>
      <c r="E2" s="37"/>
      <c r="F2" s="37"/>
      <c r="G2" s="37"/>
      <c r="H2" s="37"/>
      <c r="I2" s="37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x14ac:dyDescent="0.3">
      <c r="A3" s="38" t="s">
        <v>223</v>
      </c>
      <c r="B3" s="38"/>
      <c r="C3" s="38"/>
      <c r="D3" s="38"/>
      <c r="E3" s="38"/>
      <c r="F3" s="38"/>
      <c r="G3" s="38"/>
      <c r="H3" s="38"/>
      <c r="I3" s="38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x14ac:dyDescent="0.3">
      <c r="A4" s="38" t="s">
        <v>507</v>
      </c>
      <c r="B4" s="38"/>
      <c r="C4" s="38"/>
      <c r="D4" s="38"/>
      <c r="E4" s="38"/>
      <c r="F4" s="38"/>
      <c r="G4" s="38"/>
      <c r="H4" s="38"/>
      <c r="I4" s="38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x14ac:dyDescent="0.3">
      <c r="A5" s="38" t="s">
        <v>500</v>
      </c>
      <c r="B5" s="38"/>
      <c r="C5" s="38"/>
      <c r="D5" s="38"/>
      <c r="E5" s="38"/>
      <c r="F5" s="38"/>
      <c r="G5" s="38"/>
      <c r="H5" s="38"/>
      <c r="I5" s="38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x14ac:dyDescent="0.3">
      <c r="A6" s="37"/>
      <c r="B6" s="37"/>
      <c r="C6" s="39"/>
      <c r="D6" s="40"/>
      <c r="E6" s="40"/>
      <c r="F6" s="40"/>
      <c r="G6" s="40"/>
      <c r="H6" s="40"/>
      <c r="I6" s="40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x14ac:dyDescent="0.3">
      <c r="A7" s="260" t="s">
        <v>122</v>
      </c>
      <c r="B7" s="260" t="s">
        <v>123</v>
      </c>
      <c r="C7" s="262" t="s">
        <v>124</v>
      </c>
      <c r="D7" s="263" t="s">
        <v>125</v>
      </c>
      <c r="E7" s="264"/>
      <c r="F7" s="264"/>
      <c r="G7" s="264"/>
      <c r="H7" s="264"/>
      <c r="I7" s="265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8" x14ac:dyDescent="0.3">
      <c r="A8" s="261"/>
      <c r="B8" s="261"/>
      <c r="C8" s="261"/>
      <c r="D8" s="42" t="s">
        <v>126</v>
      </c>
      <c r="E8" s="42" t="s">
        <v>127</v>
      </c>
      <c r="F8" s="42" t="s">
        <v>128</v>
      </c>
      <c r="G8" s="42" t="s">
        <v>129</v>
      </c>
      <c r="H8" s="42" t="s">
        <v>198</v>
      </c>
      <c r="I8" s="42" t="s">
        <v>199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1:28" x14ac:dyDescent="0.3">
      <c r="A9" s="43"/>
      <c r="B9" s="44"/>
      <c r="C9" s="45"/>
      <c r="D9" s="45"/>
      <c r="E9" s="45"/>
      <c r="F9" s="45"/>
      <c r="G9" s="45"/>
      <c r="H9" s="45"/>
      <c r="I9" s="4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s="107" customFormat="1" ht="31.2" x14ac:dyDescent="0.3">
      <c r="A10" s="102" t="str">
        <f>ORÇAMENTO!A11</f>
        <v>I</v>
      </c>
      <c r="B10" s="103" t="str">
        <f>ORÇAMENTO!D11</f>
        <v>REFORMA E AMPLIAÇÃO DA ESCOLA MUNICIPAL ALUÍSIO SEBASTIÃO MORENO</v>
      </c>
      <c r="C10" s="104">
        <f t="shared" ref="C10:I10" si="0">SUM(C13,C16,C19,C22,C25,C28,C31,C34,C37,C40,C43,C46,)</f>
        <v>878826.17999999993</v>
      </c>
      <c r="D10" s="104">
        <f t="shared" si="0"/>
        <v>146850.72</v>
      </c>
      <c r="E10" s="104">
        <f t="shared" si="0"/>
        <v>149284.49</v>
      </c>
      <c r="F10" s="104">
        <f t="shared" si="0"/>
        <v>146194.95000000001</v>
      </c>
      <c r="G10" s="104">
        <f t="shared" si="0"/>
        <v>117413.56</v>
      </c>
      <c r="H10" s="104">
        <f t="shared" si="0"/>
        <v>127314.51</v>
      </c>
      <c r="I10" s="104">
        <f t="shared" si="0"/>
        <v>191767.94999999998</v>
      </c>
      <c r="J10" s="105"/>
      <c r="K10" s="106">
        <f>C10-SUM(D10:I10)</f>
        <v>0</v>
      </c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</row>
    <row r="11" spans="1:28" s="48" customFormat="1" x14ac:dyDescent="0.3">
      <c r="A11" s="109"/>
      <c r="B11" s="108"/>
      <c r="C11" s="110">
        <f t="shared" ref="C11:I11" si="1">C10/$C$49</f>
        <v>1</v>
      </c>
      <c r="D11" s="110">
        <f t="shared" si="1"/>
        <v>0.16709870887096243</v>
      </c>
      <c r="E11" s="110">
        <f t="shared" si="1"/>
        <v>0.16986805058538423</v>
      </c>
      <c r="F11" s="110">
        <f t="shared" si="1"/>
        <v>0.16635252035846271</v>
      </c>
      <c r="G11" s="110">
        <f t="shared" si="1"/>
        <v>0.1336027108341265</v>
      </c>
      <c r="H11" s="110">
        <f t="shared" si="1"/>
        <v>0.14486881808641613</v>
      </c>
      <c r="I11" s="110">
        <f t="shared" si="1"/>
        <v>0.21820919126464802</v>
      </c>
      <c r="J11" s="46"/>
      <c r="K11" s="47">
        <f>1-SUM(D11:I11)</f>
        <v>0</v>
      </c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</row>
    <row r="12" spans="1:28" x14ac:dyDescent="0.3">
      <c r="A12" s="43"/>
      <c r="B12" s="49"/>
      <c r="C12" s="43"/>
      <c r="D12" s="45"/>
      <c r="E12" s="45"/>
      <c r="F12" s="45"/>
      <c r="G12" s="45"/>
      <c r="H12" s="45"/>
      <c r="I12" s="4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</row>
    <row r="13" spans="1:28" s="52" customFormat="1" x14ac:dyDescent="0.3">
      <c r="A13" s="92" t="s">
        <v>12</v>
      </c>
      <c r="B13" s="93" t="str">
        <f>ORÇAMENTO!D13</f>
        <v>SERVIÇOS PRELIMINARES</v>
      </c>
      <c r="C13" s="94">
        <f>ORÇAMENTO!I13</f>
        <v>39953.509999999995</v>
      </c>
      <c r="D13" s="96">
        <f>TRUNC($C13*D14,2)</f>
        <v>39953.51</v>
      </c>
      <c r="E13" s="96">
        <f>TRUNC($C13*E14,2)</f>
        <v>0</v>
      </c>
      <c r="F13" s="96">
        <f t="shared" ref="F13:I13" si="2">TRUNC($C13*F14,2)</f>
        <v>0</v>
      </c>
      <c r="G13" s="96">
        <f t="shared" si="2"/>
        <v>0</v>
      </c>
      <c r="H13" s="96">
        <f t="shared" si="2"/>
        <v>0</v>
      </c>
      <c r="I13" s="96">
        <f t="shared" si="2"/>
        <v>0</v>
      </c>
      <c r="J13" s="50"/>
      <c r="K13" s="51">
        <f>C13-SUM(D13:I13)</f>
        <v>0</v>
      </c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</row>
    <row r="14" spans="1:28" x14ac:dyDescent="0.3">
      <c r="A14" s="43"/>
      <c r="B14" s="49"/>
      <c r="C14" s="99">
        <f>C13/$C$49</f>
        <v>4.5462357527856073E-2</v>
      </c>
      <c r="D14" s="100">
        <v>1</v>
      </c>
      <c r="E14" s="100"/>
      <c r="F14" s="100"/>
      <c r="G14" s="100"/>
      <c r="H14" s="100"/>
      <c r="I14" s="100"/>
      <c r="J14" s="35"/>
      <c r="K14" s="53">
        <f>1-SUM(D14:I14)</f>
        <v>0</v>
      </c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x14ac:dyDescent="0.3">
      <c r="A15" s="43"/>
      <c r="B15" s="49"/>
      <c r="C15" s="43"/>
      <c r="D15" s="45"/>
      <c r="E15" s="45"/>
      <c r="F15" s="45"/>
      <c r="G15" s="45"/>
      <c r="H15" s="45"/>
      <c r="I15" s="45"/>
      <c r="J15" s="35"/>
      <c r="K15" s="39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s="52" customFormat="1" x14ac:dyDescent="0.3">
      <c r="A16" s="92" t="s">
        <v>29</v>
      </c>
      <c r="B16" s="93" t="str">
        <f>ORÇAMENTO!D30</f>
        <v>TRABALHOS EM TERRA</v>
      </c>
      <c r="C16" s="94">
        <f>ORÇAMENTO!I30</f>
        <v>14207.03</v>
      </c>
      <c r="D16" s="96">
        <f t="shared" ref="D16:I16" si="3">TRUNC($C16*D17,2)</f>
        <v>14207.03</v>
      </c>
      <c r="E16" s="96">
        <f t="shared" si="3"/>
        <v>0</v>
      </c>
      <c r="F16" s="96">
        <f t="shared" si="3"/>
        <v>0</v>
      </c>
      <c r="G16" s="96">
        <f t="shared" si="3"/>
        <v>0</v>
      </c>
      <c r="H16" s="96">
        <f t="shared" si="3"/>
        <v>0</v>
      </c>
      <c r="I16" s="96">
        <f t="shared" si="3"/>
        <v>0</v>
      </c>
      <c r="J16" s="50"/>
      <c r="K16" s="51">
        <f>C16-SUM(D16:I16)</f>
        <v>0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</row>
    <row r="17" spans="1:28" x14ac:dyDescent="0.3">
      <c r="A17" s="43"/>
      <c r="B17" s="49"/>
      <c r="C17" s="99">
        <f>C16/$C$49</f>
        <v>1.6165915767325005E-2</v>
      </c>
      <c r="D17" s="100">
        <v>1</v>
      </c>
      <c r="E17" s="100"/>
      <c r="F17" s="100"/>
      <c r="G17" s="100"/>
      <c r="H17" s="100"/>
      <c r="I17" s="100"/>
      <c r="J17" s="35"/>
      <c r="K17" s="53">
        <f>1-SUM(D17:I17)</f>
        <v>0</v>
      </c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28" x14ac:dyDescent="0.3">
      <c r="A18" s="43"/>
      <c r="B18" s="54"/>
      <c r="C18" s="43"/>
      <c r="D18" s="45"/>
      <c r="E18" s="45"/>
      <c r="F18" s="45"/>
      <c r="G18" s="45"/>
      <c r="H18" s="45"/>
      <c r="I18" s="45"/>
      <c r="J18" s="35"/>
      <c r="K18" s="39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</row>
    <row r="19" spans="1:28" s="52" customFormat="1" x14ac:dyDescent="0.3">
      <c r="A19" s="92" t="s">
        <v>35</v>
      </c>
      <c r="B19" s="93" t="str">
        <f>ORÇAMENTO!D35</f>
        <v>INFRAESTRUTURA</v>
      </c>
      <c r="C19" s="94">
        <f>ORÇAMENTO!I35</f>
        <v>85365.94</v>
      </c>
      <c r="D19" s="96">
        <f t="shared" ref="D19:I19" si="4">TRUNC($C19*D20,2)</f>
        <v>42682.97</v>
      </c>
      <c r="E19" s="96">
        <f t="shared" si="4"/>
        <v>42682.97</v>
      </c>
      <c r="F19" s="96">
        <f>TRUNC($C19*F20,2)</f>
        <v>0</v>
      </c>
      <c r="G19" s="96">
        <f t="shared" si="4"/>
        <v>0</v>
      </c>
      <c r="H19" s="96">
        <f t="shared" si="4"/>
        <v>0</v>
      </c>
      <c r="I19" s="96">
        <f t="shared" si="4"/>
        <v>0</v>
      </c>
      <c r="J19" s="50"/>
      <c r="K19" s="51">
        <f>C19-SUM(D19:I19)</f>
        <v>0</v>
      </c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</row>
    <row r="20" spans="1:28" x14ac:dyDescent="0.3">
      <c r="A20" s="43"/>
      <c r="B20" s="49"/>
      <c r="C20" s="99">
        <f>C19/$C$49</f>
        <v>9.7136318811075942E-2</v>
      </c>
      <c r="D20" s="100">
        <v>0.5</v>
      </c>
      <c r="E20" s="100">
        <v>0.5</v>
      </c>
      <c r="F20" s="100"/>
      <c r="G20" s="100"/>
      <c r="H20" s="100"/>
      <c r="I20" s="100"/>
      <c r="J20" s="35"/>
      <c r="K20" s="53">
        <f>1-SUM(D20:I20)</f>
        <v>0</v>
      </c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28" x14ac:dyDescent="0.3">
      <c r="A21" s="43"/>
      <c r="B21" s="49"/>
      <c r="C21" s="43"/>
      <c r="D21" s="45"/>
      <c r="E21" s="45"/>
      <c r="F21" s="45"/>
      <c r="G21" s="45"/>
      <c r="H21" s="45"/>
      <c r="I21" s="45"/>
      <c r="J21" s="35"/>
      <c r="K21" s="39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s="52" customFormat="1" x14ac:dyDescent="0.3">
      <c r="A22" s="92" t="s">
        <v>39</v>
      </c>
      <c r="B22" s="93" t="str">
        <f>ORÇAMENTO!D42</f>
        <v>ESTRUTURA</v>
      </c>
      <c r="C22" s="94">
        <f>ORÇAMENTO!I42</f>
        <v>100014.43000000001</v>
      </c>
      <c r="D22" s="96">
        <f t="shared" ref="D22:I22" si="5">TRUNC($C22*D23,2)</f>
        <v>50007.21</v>
      </c>
      <c r="E22" s="96">
        <f t="shared" si="5"/>
        <v>50007.21</v>
      </c>
      <c r="F22" s="96">
        <f t="shared" si="5"/>
        <v>0</v>
      </c>
      <c r="G22" s="96">
        <f t="shared" si="5"/>
        <v>0</v>
      </c>
      <c r="H22" s="96">
        <f>TRUNC($C22*H23,2)+0.01</f>
        <v>0.01</v>
      </c>
      <c r="I22" s="96">
        <f t="shared" si="5"/>
        <v>0</v>
      </c>
      <c r="J22" s="50"/>
      <c r="K22" s="51">
        <f>C22-SUM(D22:I22)</f>
        <v>0</v>
      </c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</row>
    <row r="23" spans="1:28" x14ac:dyDescent="0.3">
      <c r="A23" s="43"/>
      <c r="B23" s="49"/>
      <c r="C23" s="99">
        <f>C22/$C$49</f>
        <v>0.11380456371930114</v>
      </c>
      <c r="D23" s="100">
        <v>0.5</v>
      </c>
      <c r="E23" s="100">
        <v>0.5</v>
      </c>
      <c r="F23" s="100"/>
      <c r="G23" s="100"/>
      <c r="H23" s="100"/>
      <c r="I23" s="100"/>
      <c r="J23" s="35"/>
      <c r="K23" s="53">
        <f>1-SUM(D23:I23)</f>
        <v>0</v>
      </c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1:28" x14ac:dyDescent="0.3">
      <c r="A24" s="43"/>
      <c r="B24" s="49"/>
      <c r="C24" s="45"/>
      <c r="D24" s="45"/>
      <c r="E24" s="45"/>
      <c r="F24" s="55"/>
      <c r="G24" s="45"/>
      <c r="H24" s="55"/>
      <c r="I24" s="55"/>
      <c r="J24" s="35"/>
      <c r="K24" s="39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1:28" s="52" customFormat="1" x14ac:dyDescent="0.3">
      <c r="A25" s="92" t="s">
        <v>43</v>
      </c>
      <c r="B25" s="93" t="str">
        <f>ORÇAMENTO!D49</f>
        <v>PAREDES E REVESTIMENTOS</v>
      </c>
      <c r="C25" s="94">
        <f>ORÇAMENTO!I49</f>
        <v>188647.73</v>
      </c>
      <c r="D25" s="96">
        <f t="shared" ref="D25:I25" si="6">TRUNC($C25*D26,2)</f>
        <v>0</v>
      </c>
      <c r="E25" s="96">
        <f t="shared" si="6"/>
        <v>56594.31</v>
      </c>
      <c r="F25" s="96">
        <f>TRUNC($C25*F26,2)</f>
        <v>0</v>
      </c>
      <c r="G25" s="96">
        <f>TRUNC($C25*G26,2)+0.01</f>
        <v>18864.78</v>
      </c>
      <c r="H25" s="96">
        <f>TRUNC($C25*H26,2)+0.01</f>
        <v>113188.64</v>
      </c>
      <c r="I25" s="96">
        <f t="shared" si="6"/>
        <v>0</v>
      </c>
      <c r="J25" s="50"/>
      <c r="K25" s="51">
        <f>C25-SUM(D25:I25)</f>
        <v>0</v>
      </c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</row>
    <row r="26" spans="1:28" x14ac:dyDescent="0.3">
      <c r="A26" s="43"/>
      <c r="B26" s="49"/>
      <c r="C26" s="99">
        <f>C25/$C$49</f>
        <v>0.21465875083511968</v>
      </c>
      <c r="D26" s="100"/>
      <c r="E26" s="100">
        <v>0.3</v>
      </c>
      <c r="F26" s="100"/>
      <c r="G26" s="100">
        <v>0.1</v>
      </c>
      <c r="H26" s="100">
        <v>0.6</v>
      </c>
      <c r="I26" s="100"/>
      <c r="J26" s="35"/>
      <c r="K26" s="53">
        <f>1-SUM(D26:I26)</f>
        <v>0</v>
      </c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</row>
    <row r="27" spans="1:28" x14ac:dyDescent="0.3">
      <c r="A27" s="43"/>
      <c r="B27" s="49"/>
      <c r="C27" s="45"/>
      <c r="D27" s="45"/>
      <c r="E27" s="45"/>
      <c r="F27" s="55"/>
      <c r="G27" s="45"/>
      <c r="H27" s="55"/>
      <c r="I27" s="55"/>
      <c r="J27" s="35"/>
      <c r="K27" s="39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28" s="52" customFormat="1" x14ac:dyDescent="0.3">
      <c r="A28" s="95" t="s">
        <v>47</v>
      </c>
      <c r="B28" s="93" t="str">
        <f>ORÇAMENTO!D58</f>
        <v>PISOS</v>
      </c>
      <c r="C28" s="94">
        <f>ORÇAMENTO!I58</f>
        <v>79410.31</v>
      </c>
      <c r="D28" s="96">
        <f t="shared" ref="D28:I28" si="7">TRUNC($C28*D29,2)</f>
        <v>0</v>
      </c>
      <c r="E28" s="96">
        <f t="shared" si="7"/>
        <v>0</v>
      </c>
      <c r="F28" s="96">
        <f t="shared" si="7"/>
        <v>63528.24</v>
      </c>
      <c r="G28" s="96">
        <f>TRUNC($C28*G29,2)+0.01</f>
        <v>15882.07</v>
      </c>
      <c r="H28" s="96">
        <f t="shared" si="7"/>
        <v>0</v>
      </c>
      <c r="I28" s="96">
        <f t="shared" si="7"/>
        <v>0</v>
      </c>
      <c r="J28" s="50"/>
      <c r="K28" s="51">
        <f>C28-SUM(D28:I28)</f>
        <v>0</v>
      </c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</row>
    <row r="29" spans="1:28" x14ac:dyDescent="0.3">
      <c r="A29" s="43"/>
      <c r="B29" s="49"/>
      <c r="C29" s="99">
        <f>C28/$C$49</f>
        <v>9.0359517965202182E-2</v>
      </c>
      <c r="D29" s="100"/>
      <c r="E29" s="100"/>
      <c r="F29" s="100">
        <v>0.8</v>
      </c>
      <c r="G29" s="100">
        <v>0.2</v>
      </c>
      <c r="H29" s="100"/>
      <c r="I29" s="100"/>
      <c r="J29" s="35"/>
      <c r="K29" s="53">
        <f>1-SUM(D29:I29)</f>
        <v>0</v>
      </c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</row>
    <row r="30" spans="1:28" x14ac:dyDescent="0.3">
      <c r="A30" s="43"/>
      <c r="B30" s="49"/>
      <c r="C30" s="45"/>
      <c r="D30" s="45"/>
      <c r="E30" s="45"/>
      <c r="F30" s="55"/>
      <c r="G30" s="45"/>
      <c r="H30" s="55"/>
      <c r="I30" s="55"/>
      <c r="J30" s="35"/>
      <c r="K30" s="39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</row>
    <row r="31" spans="1:28" s="52" customFormat="1" x14ac:dyDescent="0.3">
      <c r="A31" s="95" t="s">
        <v>49</v>
      </c>
      <c r="B31" s="93" t="str">
        <f>ORÇAMENTO!D66</f>
        <v>COBERTURAS</v>
      </c>
      <c r="C31" s="94">
        <f>ORÇAMENTO!I66</f>
        <v>108095.58</v>
      </c>
      <c r="D31" s="96">
        <f t="shared" ref="D31:H31" si="8">TRUNC($C31*D32,2)</f>
        <v>0</v>
      </c>
      <c r="E31" s="96">
        <f t="shared" si="8"/>
        <v>0</v>
      </c>
      <c r="F31" s="96">
        <f t="shared" si="8"/>
        <v>0</v>
      </c>
      <c r="G31" s="96">
        <f t="shared" si="8"/>
        <v>0</v>
      </c>
      <c r="H31" s="96">
        <f t="shared" si="8"/>
        <v>0</v>
      </c>
      <c r="I31" s="96">
        <f>TRUNC($C31*I32,2)</f>
        <v>108095.58</v>
      </c>
      <c r="J31" s="50"/>
      <c r="K31" s="51">
        <f>C31-SUM(D31:I31)</f>
        <v>0</v>
      </c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</row>
    <row r="32" spans="1:28" x14ac:dyDescent="0.3">
      <c r="A32" s="43"/>
      <c r="B32" s="49"/>
      <c r="C32" s="99">
        <f>C31/$C$49</f>
        <v>0.12299995432543898</v>
      </c>
      <c r="D32" s="100"/>
      <c r="E32" s="100"/>
      <c r="F32" s="100"/>
      <c r="G32" s="100"/>
      <c r="H32" s="100"/>
      <c r="I32" s="100">
        <v>1</v>
      </c>
      <c r="J32" s="35"/>
      <c r="K32" s="53">
        <f>1-SUM(D32:I32)</f>
        <v>0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</row>
    <row r="33" spans="1:28" x14ac:dyDescent="0.3">
      <c r="A33" s="43"/>
      <c r="B33" s="49"/>
      <c r="C33" s="45"/>
      <c r="D33" s="45"/>
      <c r="E33" s="45"/>
      <c r="F33" s="55"/>
      <c r="G33" s="45"/>
      <c r="H33" s="55"/>
      <c r="I33" s="55"/>
      <c r="J33" s="35"/>
      <c r="K33" s="39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</row>
    <row r="34" spans="1:28" s="52" customFormat="1" x14ac:dyDescent="0.3">
      <c r="A34" s="95" t="s">
        <v>54</v>
      </c>
      <c r="B34" s="93" t="str">
        <f>ORÇAMENTO!D92</f>
        <v>ESQUADRIAS</v>
      </c>
      <c r="C34" s="94">
        <f>ORÇAMENTO!I92</f>
        <v>165333.41999999998</v>
      </c>
      <c r="D34" s="96">
        <f t="shared" ref="D34:I34" si="9">TRUNC($C34*D35,2)</f>
        <v>0</v>
      </c>
      <c r="E34" s="96">
        <f t="shared" si="9"/>
        <v>0</v>
      </c>
      <c r="F34" s="96">
        <f t="shared" si="9"/>
        <v>82666.710000000006</v>
      </c>
      <c r="G34" s="96">
        <f t="shared" si="9"/>
        <v>82666.710000000006</v>
      </c>
      <c r="H34" s="96">
        <f t="shared" si="9"/>
        <v>0</v>
      </c>
      <c r="I34" s="96">
        <f t="shared" si="9"/>
        <v>0</v>
      </c>
      <c r="J34" s="50"/>
      <c r="K34" s="51">
        <f>C34-SUM(D34:I34)</f>
        <v>0</v>
      </c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</row>
    <row r="35" spans="1:28" x14ac:dyDescent="0.3">
      <c r="A35" s="43"/>
      <c r="B35" s="49"/>
      <c r="C35" s="99">
        <f>C34/$C$49</f>
        <v>0.18812983017870497</v>
      </c>
      <c r="D35" s="100"/>
      <c r="E35" s="100"/>
      <c r="F35" s="100">
        <v>0.5</v>
      </c>
      <c r="G35" s="100">
        <v>0.5</v>
      </c>
      <c r="H35" s="100"/>
      <c r="I35" s="100"/>
      <c r="J35" s="35"/>
      <c r="K35" s="53">
        <f>1-SUM(D35:I35)</f>
        <v>0</v>
      </c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 spans="1:28" x14ac:dyDescent="0.3">
      <c r="A36" s="43"/>
      <c r="B36" s="49"/>
      <c r="C36" s="45"/>
      <c r="D36" s="45"/>
      <c r="E36" s="45"/>
      <c r="F36" s="55"/>
      <c r="G36" s="45"/>
      <c r="H36" s="55"/>
      <c r="I36" s="55"/>
      <c r="J36" s="35"/>
      <c r="K36" s="39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 s="52" customFormat="1" x14ac:dyDescent="0.3">
      <c r="A37" s="95" t="s">
        <v>58</v>
      </c>
      <c r="B37" s="93" t="str">
        <f>ORÇAMENTO!D103</f>
        <v>PINTURAS</v>
      </c>
      <c r="C37" s="94">
        <f>ORÇAMENTO!I103</f>
        <v>45140.279999999992</v>
      </c>
      <c r="D37" s="96">
        <f t="shared" ref="D37:I37" si="10">TRUNC($C37*D38,2)</f>
        <v>0</v>
      </c>
      <c r="E37" s="96">
        <f t="shared" si="10"/>
        <v>0</v>
      </c>
      <c r="F37" s="96">
        <f t="shared" si="10"/>
        <v>0</v>
      </c>
      <c r="G37" s="96">
        <f t="shared" si="10"/>
        <v>0</v>
      </c>
      <c r="H37" s="96">
        <f t="shared" si="10"/>
        <v>0</v>
      </c>
      <c r="I37" s="96">
        <f t="shared" si="10"/>
        <v>45140.28</v>
      </c>
      <c r="J37" s="50"/>
      <c r="K37" s="51">
        <f>C37-SUM(D37:I37)</f>
        <v>0</v>
      </c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</row>
    <row r="38" spans="1:28" x14ac:dyDescent="0.3">
      <c r="A38" s="43"/>
      <c r="B38" s="49"/>
      <c r="C38" s="99">
        <f>C37/$C$49</f>
        <v>5.1364286849078615E-2</v>
      </c>
      <c r="D38" s="100"/>
      <c r="E38" s="100"/>
      <c r="F38" s="100"/>
      <c r="G38" s="100"/>
      <c r="H38" s="100"/>
      <c r="I38" s="100">
        <v>1</v>
      </c>
      <c r="J38" s="35"/>
      <c r="K38" s="53">
        <f>1-SUM(D38:I38)</f>
        <v>0</v>
      </c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</row>
    <row r="39" spans="1:28" x14ac:dyDescent="0.3">
      <c r="A39" s="43"/>
      <c r="B39" s="49"/>
      <c r="C39" s="45"/>
      <c r="D39" s="45"/>
      <c r="E39" s="45"/>
      <c r="F39" s="55"/>
      <c r="G39" s="45"/>
      <c r="H39" s="55"/>
      <c r="I39" s="55"/>
      <c r="J39" s="35"/>
      <c r="K39" s="39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</row>
    <row r="40" spans="1:28" s="52" customFormat="1" x14ac:dyDescent="0.3">
      <c r="A40" s="95" t="s">
        <v>63</v>
      </c>
      <c r="B40" s="93" t="str">
        <f>ORÇAMENTO!D110</f>
        <v>INSTALAÇÕES HIDROSSANITÁRIAS</v>
      </c>
      <c r="C40" s="94">
        <f>ORÇAMENTO!I110</f>
        <v>28251.729999999996</v>
      </c>
      <c r="D40" s="96">
        <f t="shared" ref="D40:H40" si="11">TRUNC($C40*D41,2)</f>
        <v>0</v>
      </c>
      <c r="E40" s="96">
        <f t="shared" si="11"/>
        <v>0</v>
      </c>
      <c r="F40" s="96">
        <f t="shared" si="11"/>
        <v>0</v>
      </c>
      <c r="G40" s="96">
        <f t="shared" si="11"/>
        <v>0</v>
      </c>
      <c r="H40" s="96">
        <f t="shared" si="11"/>
        <v>14125.86</v>
      </c>
      <c r="I40" s="96">
        <f>TRUNC($C40*I41,2)+0.01</f>
        <v>14125.87</v>
      </c>
      <c r="J40" s="50"/>
      <c r="K40" s="51">
        <f>C40-SUM(D40:I40)</f>
        <v>0</v>
      </c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</row>
    <row r="41" spans="1:28" x14ac:dyDescent="0.3">
      <c r="A41" s="43"/>
      <c r="B41" s="49"/>
      <c r="C41" s="99">
        <f>C40/$C$49</f>
        <v>3.2147119240348528E-2</v>
      </c>
      <c r="D41" s="100"/>
      <c r="E41" s="100"/>
      <c r="F41" s="100"/>
      <c r="G41" s="100"/>
      <c r="H41" s="100">
        <v>0.5</v>
      </c>
      <c r="I41" s="100">
        <v>0.5</v>
      </c>
      <c r="J41" s="35"/>
      <c r="K41" s="53">
        <f>1-SUM(D41:I41)</f>
        <v>0</v>
      </c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</row>
    <row r="42" spans="1:28" x14ac:dyDescent="0.3">
      <c r="A42" s="43"/>
      <c r="B42" s="49"/>
      <c r="C42" s="43"/>
      <c r="D42" s="45"/>
      <c r="E42" s="45"/>
      <c r="F42" s="45"/>
      <c r="G42" s="45"/>
      <c r="H42" s="45"/>
      <c r="I42" s="55"/>
      <c r="J42" s="35"/>
      <c r="K42" s="39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</row>
    <row r="43" spans="1:28" s="52" customFormat="1" x14ac:dyDescent="0.3">
      <c r="A43" s="95" t="s">
        <v>74</v>
      </c>
      <c r="B43" s="93" t="str">
        <f>ORÇAMENTO!D135</f>
        <v>INSTALAÇÕES ELÉTRICAS</v>
      </c>
      <c r="C43" s="94">
        <f>ORÇAMENTO!I135</f>
        <v>19883.399999999998</v>
      </c>
      <c r="D43" s="96">
        <f t="shared" ref="D43:I43" si="12">TRUNC($C43*D44,2)</f>
        <v>0</v>
      </c>
      <c r="E43" s="96">
        <f t="shared" si="12"/>
        <v>0</v>
      </c>
      <c r="F43" s="96">
        <f t="shared" si="12"/>
        <v>0</v>
      </c>
      <c r="G43" s="96">
        <f t="shared" si="12"/>
        <v>0</v>
      </c>
      <c r="H43" s="96">
        <f t="shared" si="12"/>
        <v>0</v>
      </c>
      <c r="I43" s="96">
        <f t="shared" si="12"/>
        <v>19883.400000000001</v>
      </c>
      <c r="J43" s="50"/>
      <c r="K43" s="51">
        <f>C43-SUM(D43:I43)</f>
        <v>0</v>
      </c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</row>
    <row r="44" spans="1:28" x14ac:dyDescent="0.3">
      <c r="A44" s="43"/>
      <c r="B44" s="49"/>
      <c r="C44" s="99">
        <f>C43/$C$49</f>
        <v>2.2624951842012717E-2</v>
      </c>
      <c r="D44" s="100"/>
      <c r="E44" s="100"/>
      <c r="F44" s="100"/>
      <c r="G44" s="100"/>
      <c r="H44" s="100"/>
      <c r="I44" s="100">
        <v>1</v>
      </c>
      <c r="J44" s="35"/>
      <c r="K44" s="53">
        <f>1-SUM(D44:I44)</f>
        <v>0</v>
      </c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</row>
    <row r="45" spans="1:28" x14ac:dyDescent="0.3">
      <c r="A45" s="43"/>
      <c r="B45" s="49"/>
      <c r="C45" s="43"/>
      <c r="D45" s="45"/>
      <c r="E45" s="45"/>
      <c r="F45" s="45"/>
      <c r="G45" s="45"/>
      <c r="H45" s="45"/>
      <c r="I45" s="55"/>
      <c r="J45" s="35"/>
      <c r="K45" s="39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</row>
    <row r="46" spans="1:28" s="52" customFormat="1" x14ac:dyDescent="0.3">
      <c r="A46" s="95" t="s">
        <v>85</v>
      </c>
      <c r="B46" s="93" t="str">
        <f>ORÇAMENTO!D158</f>
        <v>SERVIÇOS COMPLEMENTARES</v>
      </c>
      <c r="C46" s="94">
        <f>ORÇAMENTO!I158</f>
        <v>4522.82</v>
      </c>
      <c r="D46" s="96">
        <f t="shared" ref="D46:I46" si="13">TRUNC($C46*D47,2)</f>
        <v>0</v>
      </c>
      <c r="E46" s="96">
        <f t="shared" si="13"/>
        <v>0</v>
      </c>
      <c r="F46" s="96">
        <f t="shared" si="13"/>
        <v>0</v>
      </c>
      <c r="G46" s="96">
        <f t="shared" si="13"/>
        <v>0</v>
      </c>
      <c r="H46" s="96">
        <f t="shared" si="13"/>
        <v>0</v>
      </c>
      <c r="I46" s="96">
        <f t="shared" si="13"/>
        <v>4522.82</v>
      </c>
      <c r="J46" s="50"/>
      <c r="K46" s="51">
        <f>C46-SUM(D46:I46)</f>
        <v>0</v>
      </c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</row>
    <row r="47" spans="1:28" x14ac:dyDescent="0.3">
      <c r="A47" s="43"/>
      <c r="B47" s="49"/>
      <c r="C47" s="99">
        <f>C46/$C$49</f>
        <v>5.1464329385362646E-3</v>
      </c>
      <c r="D47" s="100"/>
      <c r="E47" s="100"/>
      <c r="F47" s="100"/>
      <c r="G47" s="100"/>
      <c r="H47" s="100"/>
      <c r="I47" s="100">
        <v>1</v>
      </c>
      <c r="J47" s="35"/>
      <c r="K47" s="53">
        <f>1-SUM(D47:I47)</f>
        <v>0</v>
      </c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1:28" x14ac:dyDescent="0.3">
      <c r="A48" s="43"/>
      <c r="B48" s="49"/>
      <c r="C48" s="45"/>
      <c r="D48" s="45"/>
      <c r="E48" s="45"/>
      <c r="F48" s="55"/>
      <c r="G48" s="45"/>
      <c r="H48" s="55"/>
      <c r="I48" s="55"/>
      <c r="J48" s="35"/>
      <c r="K48" s="39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</row>
    <row r="49" spans="1:28" x14ac:dyDescent="0.3">
      <c r="A49" s="266" t="s">
        <v>130</v>
      </c>
      <c r="B49" s="267"/>
      <c r="C49" s="94">
        <f>SUM(C13,C16,C19,C22,C25,C28,C31,C34,C37,C40,C43,C46,)</f>
        <v>878826.17999999993</v>
      </c>
      <c r="D49" s="45"/>
      <c r="E49" s="45"/>
      <c r="F49" s="45"/>
      <c r="G49" s="45"/>
      <c r="H49" s="45"/>
      <c r="I49" s="4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</row>
    <row r="50" spans="1:28" x14ac:dyDescent="0.3">
      <c r="A50" s="268"/>
      <c r="B50" s="269"/>
      <c r="C50" s="101">
        <f>C49/$K$58</f>
        <v>0.99999999999999989</v>
      </c>
      <c r="D50" s="45"/>
      <c r="E50" s="55"/>
      <c r="F50" s="55"/>
      <c r="G50" s="55"/>
      <c r="H50" s="55"/>
      <c r="I50" s="5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</row>
    <row r="51" spans="1:28" x14ac:dyDescent="0.3">
      <c r="A51" s="37"/>
      <c r="B51" s="37"/>
      <c r="C51" s="56"/>
      <c r="D51" s="57"/>
      <c r="E51" s="56"/>
      <c r="F51" s="56"/>
      <c r="G51" s="56"/>
      <c r="H51" s="56"/>
      <c r="I51" s="56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</row>
    <row r="52" spans="1:28" x14ac:dyDescent="0.3">
      <c r="A52" s="247" t="s">
        <v>131</v>
      </c>
      <c r="B52" s="248"/>
      <c r="C52" s="249"/>
      <c r="D52" s="97">
        <f t="shared" ref="D52:I52" si="14">SUM(D13,D16,D19,D22,D25,D28,D31,D34,,D37,,D40,D43,D46,)</f>
        <v>146850.72</v>
      </c>
      <c r="E52" s="97">
        <f t="shared" si="14"/>
        <v>149284.49</v>
      </c>
      <c r="F52" s="97">
        <f t="shared" si="14"/>
        <v>146194.95000000001</v>
      </c>
      <c r="G52" s="97">
        <f t="shared" si="14"/>
        <v>117413.56</v>
      </c>
      <c r="H52" s="97">
        <f t="shared" si="14"/>
        <v>127314.51</v>
      </c>
      <c r="I52" s="97">
        <f t="shared" si="14"/>
        <v>191767.94999999998</v>
      </c>
      <c r="J52" s="38"/>
      <c r="K52" s="58">
        <f>C49-SUM(D52:I52)</f>
        <v>0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</row>
    <row r="53" spans="1:28" x14ac:dyDescent="0.3">
      <c r="A53" s="250"/>
      <c r="B53" s="251"/>
      <c r="C53" s="252"/>
      <c r="D53" s="98">
        <f>ROUND(D52/$C$49,4)</f>
        <v>0.1671</v>
      </c>
      <c r="E53" s="98">
        <f t="shared" ref="E53:H53" si="15">ROUND(E52/$C$49,4)</f>
        <v>0.1699</v>
      </c>
      <c r="F53" s="98">
        <f t="shared" si="15"/>
        <v>0.16639999999999999</v>
      </c>
      <c r="G53" s="98">
        <f t="shared" si="15"/>
        <v>0.1336</v>
      </c>
      <c r="H53" s="98">
        <f t="shared" si="15"/>
        <v>0.1449</v>
      </c>
      <c r="I53" s="98">
        <f>ROUND(I52/$C$49,4)-0.0001</f>
        <v>0.21810000000000002</v>
      </c>
      <c r="J53" s="38"/>
      <c r="K53" s="53">
        <f>1-SUM(D53:I53)</f>
        <v>0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</row>
    <row r="54" spans="1:28" x14ac:dyDescent="0.3">
      <c r="A54" s="37"/>
      <c r="B54" s="37"/>
      <c r="C54" s="56"/>
      <c r="D54" s="57"/>
      <c r="E54" s="56"/>
      <c r="F54" s="56"/>
      <c r="G54" s="56"/>
      <c r="H54" s="56"/>
      <c r="I54" s="56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</row>
    <row r="55" spans="1:28" x14ac:dyDescent="0.3">
      <c r="A55" s="247" t="s">
        <v>132</v>
      </c>
      <c r="B55" s="248"/>
      <c r="C55" s="249"/>
      <c r="D55" s="97">
        <f>D52</f>
        <v>146850.72</v>
      </c>
      <c r="E55" s="97">
        <f>D55+E52</f>
        <v>296135.20999999996</v>
      </c>
      <c r="F55" s="97">
        <f t="shared" ref="F55:G55" si="16">E55+F52</f>
        <v>442330.16</v>
      </c>
      <c r="G55" s="97">
        <f t="shared" si="16"/>
        <v>559743.72</v>
      </c>
      <c r="H55" s="97">
        <f t="shared" ref="H55" si="17">G55+H52</f>
        <v>687058.23</v>
      </c>
      <c r="I55" s="97">
        <f t="shared" ref="I55" si="18">H55+I52</f>
        <v>878826.17999999993</v>
      </c>
      <c r="J55" s="38"/>
      <c r="K55" s="35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</row>
    <row r="56" spans="1:28" x14ac:dyDescent="0.3">
      <c r="A56" s="250"/>
      <c r="B56" s="251"/>
      <c r="C56" s="252"/>
      <c r="D56" s="98">
        <f>ROUND(D55/$C$49,4)</f>
        <v>0.1671</v>
      </c>
      <c r="E56" s="98">
        <f t="shared" ref="E56:I56" si="19">ROUND(E55/$C$49,4)</f>
        <v>0.33700000000000002</v>
      </c>
      <c r="F56" s="98">
        <f t="shared" si="19"/>
        <v>0.50329999999999997</v>
      </c>
      <c r="G56" s="98">
        <f t="shared" si="19"/>
        <v>0.63690000000000002</v>
      </c>
      <c r="H56" s="98">
        <f t="shared" si="19"/>
        <v>0.78180000000000005</v>
      </c>
      <c r="I56" s="98">
        <f t="shared" si="19"/>
        <v>1</v>
      </c>
      <c r="J56" s="38"/>
      <c r="K56" s="32"/>
      <c r="L56" s="33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</row>
    <row r="57" spans="1:28" x14ac:dyDescent="0.3">
      <c r="A57" s="37"/>
      <c r="B57" s="37"/>
      <c r="C57" s="37"/>
      <c r="D57" s="38"/>
      <c r="E57" s="38"/>
      <c r="F57" s="38"/>
      <c r="G57" s="38"/>
      <c r="H57" s="38"/>
      <c r="I57" s="38"/>
      <c r="J57" s="38"/>
      <c r="K57" s="33"/>
      <c r="L57" s="33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</row>
    <row r="58" spans="1:28" ht="18" x14ac:dyDescent="0.35">
      <c r="A58" s="253" t="s">
        <v>134</v>
      </c>
      <c r="B58" s="254"/>
      <c r="C58" s="255"/>
      <c r="D58" s="256">
        <f>SUM(D52:I52)</f>
        <v>878826.17999999993</v>
      </c>
      <c r="E58" s="257"/>
      <c r="F58" s="257"/>
      <c r="G58" s="257"/>
      <c r="H58" s="257"/>
      <c r="I58" s="255"/>
      <c r="J58" s="59"/>
      <c r="K58" s="60">
        <f>ORÇAMENTO!I163</f>
        <v>878826.18</v>
      </c>
      <c r="L58" s="61">
        <f>D58-K58</f>
        <v>0</v>
      </c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</row>
    <row r="59" spans="1:28" x14ac:dyDescent="0.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4"/>
      <c r="L59" s="32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</row>
    <row r="60" spans="1:28" x14ac:dyDescent="0.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61" t="s">
        <v>133</v>
      </c>
      <c r="L60" s="60">
        <f>K58/L61</f>
        <v>146471.03</v>
      </c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</row>
    <row r="61" spans="1:28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61" t="s">
        <v>201</v>
      </c>
      <c r="L61" s="60">
        <v>6</v>
      </c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</row>
    <row r="62" spans="1:28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62"/>
      <c r="L62" s="40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</row>
    <row r="63" spans="1:28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62"/>
      <c r="L63" s="40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</row>
    <row r="64" spans="1:28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</row>
    <row r="65" spans="1:28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</row>
    <row r="66" spans="1:28" x14ac:dyDescent="0.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</row>
    <row r="67" spans="1:28" x14ac:dyDescent="0.3">
      <c r="A67" s="35"/>
      <c r="B67" s="35"/>
      <c r="C67" s="35"/>
      <c r="D67" s="35"/>
      <c r="E67" s="35"/>
      <c r="F67" s="35"/>
      <c r="G67" s="35"/>
      <c r="H67" s="63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</row>
    <row r="68" spans="1:28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</row>
    <row r="69" spans="1:28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</row>
    <row r="70" spans="1:28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 spans="1:28" x14ac:dyDescent="0.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spans="1:28" x14ac:dyDescent="0.3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</row>
    <row r="73" spans="1:28" x14ac:dyDescent="0.3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spans="1:28" x14ac:dyDescent="0.3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</row>
    <row r="75" spans="1:28" x14ac:dyDescent="0.3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</row>
    <row r="76" spans="1:28" x14ac:dyDescent="0.3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</row>
    <row r="77" spans="1:28" x14ac:dyDescent="0.3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</row>
    <row r="78" spans="1:28" x14ac:dyDescent="0.3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</row>
    <row r="79" spans="1:28" x14ac:dyDescent="0.3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</row>
    <row r="80" spans="1:28" x14ac:dyDescent="0.3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</row>
    <row r="81" spans="1:28" x14ac:dyDescent="0.3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</row>
    <row r="82" spans="1:28" x14ac:dyDescent="0.3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</row>
    <row r="83" spans="1:28" x14ac:dyDescent="0.3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</row>
    <row r="84" spans="1:28" x14ac:dyDescent="0.3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</row>
    <row r="85" spans="1:28" x14ac:dyDescent="0.3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</row>
    <row r="86" spans="1:28" x14ac:dyDescent="0.3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</row>
    <row r="87" spans="1:28" x14ac:dyDescent="0.3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</row>
    <row r="88" spans="1:28" x14ac:dyDescent="0.3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</row>
    <row r="89" spans="1:28" x14ac:dyDescent="0.3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</row>
    <row r="90" spans="1:28" x14ac:dyDescent="0.3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</row>
    <row r="91" spans="1:28" x14ac:dyDescent="0.3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</row>
    <row r="92" spans="1:28" x14ac:dyDescent="0.3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</row>
    <row r="93" spans="1:28" x14ac:dyDescent="0.3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</row>
    <row r="94" spans="1:28" x14ac:dyDescent="0.3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</row>
    <row r="95" spans="1:28" x14ac:dyDescent="0.3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</row>
    <row r="96" spans="1:28" x14ac:dyDescent="0.3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</row>
    <row r="97" spans="1:28" x14ac:dyDescent="0.3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</row>
    <row r="98" spans="1:28" x14ac:dyDescent="0.3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</row>
    <row r="99" spans="1:28" x14ac:dyDescent="0.3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</row>
    <row r="100" spans="1:28" x14ac:dyDescent="0.3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</row>
    <row r="101" spans="1:28" x14ac:dyDescent="0.3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</row>
    <row r="102" spans="1:28" x14ac:dyDescent="0.3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</row>
    <row r="103" spans="1:28" x14ac:dyDescent="0.3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</row>
    <row r="104" spans="1:28" x14ac:dyDescent="0.3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</row>
    <row r="105" spans="1:28" x14ac:dyDescent="0.3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</row>
    <row r="106" spans="1:28" x14ac:dyDescent="0.3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</row>
    <row r="107" spans="1:28" x14ac:dyDescent="0.3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</row>
    <row r="108" spans="1:28" x14ac:dyDescent="0.3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</row>
    <row r="109" spans="1:28" x14ac:dyDescent="0.3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</row>
    <row r="110" spans="1:28" x14ac:dyDescent="0.3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</row>
    <row r="111" spans="1:28" x14ac:dyDescent="0.3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</row>
    <row r="112" spans="1:28" x14ac:dyDescent="0.3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</row>
    <row r="113" spans="1:28" x14ac:dyDescent="0.3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</row>
    <row r="114" spans="1:28" x14ac:dyDescent="0.3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</row>
    <row r="115" spans="1:28" x14ac:dyDescent="0.3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</row>
    <row r="116" spans="1:28" x14ac:dyDescent="0.3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</row>
    <row r="117" spans="1:28" x14ac:dyDescent="0.3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</row>
    <row r="118" spans="1:28" x14ac:dyDescent="0.3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</row>
    <row r="119" spans="1:28" x14ac:dyDescent="0.3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</row>
    <row r="120" spans="1:28" x14ac:dyDescent="0.3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</row>
    <row r="121" spans="1:28" x14ac:dyDescent="0.3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</row>
    <row r="122" spans="1:28" x14ac:dyDescent="0.3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</row>
    <row r="123" spans="1:28" x14ac:dyDescent="0.3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</row>
    <row r="124" spans="1:28" x14ac:dyDescent="0.3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</row>
    <row r="125" spans="1:28" x14ac:dyDescent="0.3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</row>
    <row r="126" spans="1:28" x14ac:dyDescent="0.3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</row>
    <row r="127" spans="1:28" x14ac:dyDescent="0.3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</row>
    <row r="128" spans="1:28" x14ac:dyDescent="0.3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</row>
    <row r="129" spans="1:28" x14ac:dyDescent="0.3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</row>
    <row r="130" spans="1:28" x14ac:dyDescent="0.3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</row>
    <row r="131" spans="1:28" x14ac:dyDescent="0.3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</row>
    <row r="132" spans="1:28" x14ac:dyDescent="0.3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</row>
    <row r="133" spans="1:28" x14ac:dyDescent="0.3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</row>
    <row r="134" spans="1:28" x14ac:dyDescent="0.3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</row>
    <row r="135" spans="1:28" x14ac:dyDescent="0.3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</row>
    <row r="136" spans="1:28" x14ac:dyDescent="0.3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</row>
    <row r="137" spans="1:28" x14ac:dyDescent="0.3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</row>
    <row r="138" spans="1:28" x14ac:dyDescent="0.3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</row>
    <row r="139" spans="1:28" x14ac:dyDescent="0.3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</row>
    <row r="140" spans="1:28" x14ac:dyDescent="0.3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</row>
    <row r="141" spans="1:28" x14ac:dyDescent="0.3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</row>
    <row r="142" spans="1:28" x14ac:dyDescent="0.3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</row>
    <row r="143" spans="1:28" x14ac:dyDescent="0.3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</row>
    <row r="144" spans="1:28" x14ac:dyDescent="0.3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</row>
    <row r="145" spans="1:28" x14ac:dyDescent="0.3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</row>
    <row r="146" spans="1:28" x14ac:dyDescent="0.3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</row>
    <row r="147" spans="1:28" x14ac:dyDescent="0.3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</row>
    <row r="148" spans="1:28" x14ac:dyDescent="0.3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</row>
    <row r="149" spans="1:28" x14ac:dyDescent="0.3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</row>
    <row r="150" spans="1:28" x14ac:dyDescent="0.3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</row>
    <row r="151" spans="1:28" x14ac:dyDescent="0.3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</row>
    <row r="152" spans="1:28" x14ac:dyDescent="0.3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</row>
    <row r="153" spans="1:28" x14ac:dyDescent="0.3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</row>
    <row r="154" spans="1:28" x14ac:dyDescent="0.3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</row>
    <row r="155" spans="1:28" x14ac:dyDescent="0.3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</row>
    <row r="156" spans="1:28" x14ac:dyDescent="0.3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</row>
    <row r="157" spans="1:28" x14ac:dyDescent="0.3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</row>
    <row r="158" spans="1:28" x14ac:dyDescent="0.3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</row>
    <row r="159" spans="1:28" x14ac:dyDescent="0.3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</row>
    <row r="160" spans="1:28" x14ac:dyDescent="0.3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</row>
    <row r="161" spans="1:28" x14ac:dyDescent="0.3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</row>
    <row r="162" spans="1:28" x14ac:dyDescent="0.3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</row>
    <row r="163" spans="1:28" x14ac:dyDescent="0.3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</row>
    <row r="164" spans="1:28" x14ac:dyDescent="0.3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</row>
    <row r="165" spans="1:28" x14ac:dyDescent="0.3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</row>
    <row r="166" spans="1:28" x14ac:dyDescent="0.3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</row>
    <row r="167" spans="1:28" x14ac:dyDescent="0.3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</row>
    <row r="168" spans="1:28" x14ac:dyDescent="0.3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</row>
    <row r="169" spans="1:28" x14ac:dyDescent="0.3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</row>
    <row r="170" spans="1:28" x14ac:dyDescent="0.3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</row>
    <row r="171" spans="1:28" x14ac:dyDescent="0.3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</row>
    <row r="172" spans="1:28" x14ac:dyDescent="0.3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</row>
    <row r="173" spans="1:28" x14ac:dyDescent="0.3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</row>
    <row r="174" spans="1:28" x14ac:dyDescent="0.3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</row>
    <row r="175" spans="1:28" x14ac:dyDescent="0.3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</row>
    <row r="176" spans="1:28" x14ac:dyDescent="0.3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</row>
    <row r="177" spans="1:28" x14ac:dyDescent="0.3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</row>
    <row r="178" spans="1:28" x14ac:dyDescent="0.3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</row>
    <row r="179" spans="1:28" x14ac:dyDescent="0.3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</row>
    <row r="180" spans="1:28" x14ac:dyDescent="0.3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</row>
    <row r="181" spans="1:28" x14ac:dyDescent="0.3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</row>
    <row r="182" spans="1:28" x14ac:dyDescent="0.3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</row>
    <row r="183" spans="1:28" x14ac:dyDescent="0.3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</row>
    <row r="184" spans="1:28" x14ac:dyDescent="0.3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</row>
    <row r="185" spans="1:28" x14ac:dyDescent="0.3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</row>
    <row r="186" spans="1:28" x14ac:dyDescent="0.3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</row>
    <row r="187" spans="1:28" x14ac:dyDescent="0.3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</row>
    <row r="188" spans="1:28" x14ac:dyDescent="0.3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</row>
    <row r="189" spans="1:28" x14ac:dyDescent="0.3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</row>
    <row r="190" spans="1:28" x14ac:dyDescent="0.3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</row>
    <row r="191" spans="1:28" x14ac:dyDescent="0.3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</row>
    <row r="192" spans="1:28" x14ac:dyDescent="0.3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</row>
    <row r="193" spans="1:28" x14ac:dyDescent="0.3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</row>
    <row r="194" spans="1:28" x14ac:dyDescent="0.3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</row>
    <row r="195" spans="1:28" x14ac:dyDescent="0.3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</row>
    <row r="196" spans="1:28" x14ac:dyDescent="0.3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</row>
    <row r="197" spans="1:28" x14ac:dyDescent="0.3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</row>
    <row r="198" spans="1:28" x14ac:dyDescent="0.3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</row>
    <row r="199" spans="1:28" x14ac:dyDescent="0.3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</row>
    <row r="200" spans="1:28" x14ac:dyDescent="0.3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</row>
    <row r="201" spans="1:28" x14ac:dyDescent="0.3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</row>
    <row r="202" spans="1:28" x14ac:dyDescent="0.3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</row>
    <row r="203" spans="1:28" x14ac:dyDescent="0.3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</row>
    <row r="204" spans="1:28" x14ac:dyDescent="0.3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</row>
    <row r="205" spans="1:28" x14ac:dyDescent="0.3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</row>
    <row r="206" spans="1:28" x14ac:dyDescent="0.3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</row>
    <row r="207" spans="1:28" x14ac:dyDescent="0.3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</row>
    <row r="208" spans="1:28" x14ac:dyDescent="0.3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</row>
    <row r="209" spans="1:28" x14ac:dyDescent="0.3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</row>
    <row r="210" spans="1:28" x14ac:dyDescent="0.3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</row>
    <row r="211" spans="1:28" x14ac:dyDescent="0.3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</row>
    <row r="212" spans="1:28" x14ac:dyDescent="0.3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</row>
    <row r="213" spans="1:28" x14ac:dyDescent="0.3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</row>
    <row r="214" spans="1:28" x14ac:dyDescent="0.3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</row>
    <row r="215" spans="1:28" x14ac:dyDescent="0.3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</row>
    <row r="216" spans="1:28" x14ac:dyDescent="0.3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</row>
    <row r="217" spans="1:28" x14ac:dyDescent="0.3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</row>
    <row r="218" spans="1:28" x14ac:dyDescent="0.3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</row>
    <row r="219" spans="1:28" x14ac:dyDescent="0.3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</row>
    <row r="220" spans="1:28" x14ac:dyDescent="0.3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</row>
    <row r="221" spans="1:28" x14ac:dyDescent="0.3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</row>
    <row r="222" spans="1:28" x14ac:dyDescent="0.3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</row>
    <row r="223" spans="1:28" x14ac:dyDescent="0.3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</row>
    <row r="224" spans="1:28" x14ac:dyDescent="0.3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</row>
    <row r="225" spans="1:28" x14ac:dyDescent="0.3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</row>
    <row r="226" spans="1:28" x14ac:dyDescent="0.3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</row>
    <row r="227" spans="1:28" x14ac:dyDescent="0.3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</row>
    <row r="228" spans="1:28" x14ac:dyDescent="0.3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</row>
    <row r="229" spans="1:28" x14ac:dyDescent="0.3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</row>
    <row r="230" spans="1:28" x14ac:dyDescent="0.3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</row>
    <row r="231" spans="1:28" x14ac:dyDescent="0.3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</row>
    <row r="232" spans="1:28" x14ac:dyDescent="0.3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</row>
    <row r="233" spans="1:28" x14ac:dyDescent="0.3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</row>
    <row r="234" spans="1:28" x14ac:dyDescent="0.3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</row>
    <row r="235" spans="1:28" x14ac:dyDescent="0.3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</row>
    <row r="236" spans="1:28" x14ac:dyDescent="0.3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</row>
    <row r="237" spans="1:28" x14ac:dyDescent="0.3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</row>
    <row r="238" spans="1:28" x14ac:dyDescent="0.3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</row>
    <row r="239" spans="1:28" x14ac:dyDescent="0.3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</row>
    <row r="240" spans="1:28" x14ac:dyDescent="0.3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</row>
    <row r="241" spans="1:28" x14ac:dyDescent="0.3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</row>
    <row r="242" spans="1:28" x14ac:dyDescent="0.3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</row>
    <row r="243" spans="1:28" x14ac:dyDescent="0.3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</row>
    <row r="244" spans="1:28" x14ac:dyDescent="0.3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</row>
    <row r="245" spans="1:28" x14ac:dyDescent="0.3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</row>
    <row r="246" spans="1:28" x14ac:dyDescent="0.3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</row>
    <row r="247" spans="1:28" x14ac:dyDescent="0.3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</row>
    <row r="248" spans="1:28" x14ac:dyDescent="0.3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</row>
    <row r="249" spans="1:28" x14ac:dyDescent="0.3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</row>
    <row r="250" spans="1:28" x14ac:dyDescent="0.3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</row>
    <row r="251" spans="1:28" x14ac:dyDescent="0.3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</row>
    <row r="252" spans="1:28" x14ac:dyDescent="0.3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</row>
    <row r="253" spans="1:28" x14ac:dyDescent="0.3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</row>
    <row r="254" spans="1:28" x14ac:dyDescent="0.3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</row>
    <row r="255" spans="1:28" x14ac:dyDescent="0.3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</row>
    <row r="256" spans="1:28" x14ac:dyDescent="0.3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</row>
    <row r="257" spans="1:28" x14ac:dyDescent="0.3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</row>
    <row r="258" spans="1:28" x14ac:dyDescent="0.3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</row>
    <row r="259" spans="1:28" x14ac:dyDescent="0.3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</row>
    <row r="260" spans="1:28" x14ac:dyDescent="0.3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</row>
    <row r="261" spans="1:28" x14ac:dyDescent="0.3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</row>
    <row r="262" spans="1:28" x14ac:dyDescent="0.3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</row>
    <row r="263" spans="1:28" x14ac:dyDescent="0.3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</row>
    <row r="264" spans="1:28" x14ac:dyDescent="0.3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</row>
    <row r="265" spans="1:28" x14ac:dyDescent="0.3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</row>
    <row r="266" spans="1:28" x14ac:dyDescent="0.3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</row>
    <row r="267" spans="1:28" x14ac:dyDescent="0.3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</row>
    <row r="268" spans="1:28" x14ac:dyDescent="0.3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</row>
    <row r="269" spans="1:28" x14ac:dyDescent="0.3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</row>
    <row r="270" spans="1:28" x14ac:dyDescent="0.3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</row>
    <row r="271" spans="1:28" x14ac:dyDescent="0.3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</row>
    <row r="272" spans="1:28" x14ac:dyDescent="0.3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</row>
    <row r="273" spans="1:28" x14ac:dyDescent="0.3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</row>
    <row r="274" spans="1:28" x14ac:dyDescent="0.3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</row>
    <row r="275" spans="1:28" x14ac:dyDescent="0.3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</row>
    <row r="276" spans="1:28" x14ac:dyDescent="0.3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</row>
    <row r="277" spans="1:28" x14ac:dyDescent="0.3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</row>
    <row r="278" spans="1:28" x14ac:dyDescent="0.3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</row>
    <row r="279" spans="1:28" x14ac:dyDescent="0.3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</row>
    <row r="280" spans="1:28" x14ac:dyDescent="0.3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</row>
    <row r="281" spans="1:28" x14ac:dyDescent="0.3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</row>
    <row r="282" spans="1:28" x14ac:dyDescent="0.3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</row>
    <row r="283" spans="1:28" x14ac:dyDescent="0.3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</row>
    <row r="284" spans="1:28" x14ac:dyDescent="0.3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</row>
    <row r="285" spans="1:28" x14ac:dyDescent="0.3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</row>
    <row r="286" spans="1:28" x14ac:dyDescent="0.3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</row>
    <row r="287" spans="1:28" x14ac:dyDescent="0.3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</row>
    <row r="288" spans="1:28" x14ac:dyDescent="0.3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</row>
    <row r="289" spans="1:28" x14ac:dyDescent="0.3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</row>
    <row r="290" spans="1:28" x14ac:dyDescent="0.3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</row>
    <row r="291" spans="1:28" x14ac:dyDescent="0.3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</row>
    <row r="292" spans="1:28" x14ac:dyDescent="0.3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</row>
    <row r="293" spans="1:28" x14ac:dyDescent="0.3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</row>
    <row r="294" spans="1:28" x14ac:dyDescent="0.3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</row>
    <row r="295" spans="1:28" x14ac:dyDescent="0.3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</row>
    <row r="296" spans="1:28" x14ac:dyDescent="0.3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</row>
    <row r="297" spans="1:28" x14ac:dyDescent="0.3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</row>
    <row r="298" spans="1:28" x14ac:dyDescent="0.3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</row>
    <row r="299" spans="1:28" x14ac:dyDescent="0.3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</row>
    <row r="300" spans="1:28" x14ac:dyDescent="0.3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</row>
    <row r="301" spans="1:28" x14ac:dyDescent="0.3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</row>
    <row r="302" spans="1:28" x14ac:dyDescent="0.3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</row>
    <row r="303" spans="1:28" x14ac:dyDescent="0.3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</row>
    <row r="304" spans="1:28" x14ac:dyDescent="0.3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</row>
    <row r="305" spans="1:28" x14ac:dyDescent="0.3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</row>
    <row r="306" spans="1:28" x14ac:dyDescent="0.3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</row>
    <row r="307" spans="1:28" x14ac:dyDescent="0.3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</row>
    <row r="308" spans="1:28" x14ac:dyDescent="0.3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</row>
    <row r="309" spans="1:28" x14ac:dyDescent="0.3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</row>
    <row r="310" spans="1:28" x14ac:dyDescent="0.3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</row>
    <row r="311" spans="1:28" x14ac:dyDescent="0.3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</row>
    <row r="312" spans="1:28" x14ac:dyDescent="0.3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</row>
    <row r="313" spans="1:28" x14ac:dyDescent="0.3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</row>
    <row r="314" spans="1:28" x14ac:dyDescent="0.3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</row>
    <row r="315" spans="1:28" x14ac:dyDescent="0.3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</row>
    <row r="316" spans="1:28" x14ac:dyDescent="0.3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</row>
    <row r="317" spans="1:28" x14ac:dyDescent="0.3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</row>
    <row r="318" spans="1:28" x14ac:dyDescent="0.3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</row>
    <row r="319" spans="1:28" x14ac:dyDescent="0.3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</row>
    <row r="320" spans="1:28" x14ac:dyDescent="0.3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</row>
    <row r="321" spans="1:28" x14ac:dyDescent="0.3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</row>
    <row r="322" spans="1:28" x14ac:dyDescent="0.3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</row>
    <row r="323" spans="1:28" x14ac:dyDescent="0.3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</row>
    <row r="324" spans="1:28" x14ac:dyDescent="0.3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</row>
    <row r="325" spans="1:28" x14ac:dyDescent="0.3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</row>
    <row r="326" spans="1:28" x14ac:dyDescent="0.3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</row>
    <row r="327" spans="1:28" x14ac:dyDescent="0.3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</row>
    <row r="328" spans="1:28" x14ac:dyDescent="0.3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</row>
    <row r="329" spans="1:28" x14ac:dyDescent="0.3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</row>
    <row r="330" spans="1:28" x14ac:dyDescent="0.3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</row>
    <row r="331" spans="1:28" x14ac:dyDescent="0.3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</row>
    <row r="332" spans="1:28" x14ac:dyDescent="0.3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</row>
    <row r="333" spans="1:28" x14ac:dyDescent="0.3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</row>
    <row r="334" spans="1:28" x14ac:dyDescent="0.3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</row>
    <row r="335" spans="1:28" x14ac:dyDescent="0.3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</row>
    <row r="336" spans="1:28" x14ac:dyDescent="0.3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</row>
    <row r="337" spans="1:28" x14ac:dyDescent="0.3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</row>
    <row r="338" spans="1:28" x14ac:dyDescent="0.3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</row>
    <row r="339" spans="1:28" x14ac:dyDescent="0.3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</row>
    <row r="340" spans="1:28" x14ac:dyDescent="0.3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</row>
    <row r="341" spans="1:28" x14ac:dyDescent="0.3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</row>
    <row r="342" spans="1:28" x14ac:dyDescent="0.3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</row>
    <row r="343" spans="1:28" x14ac:dyDescent="0.3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</row>
    <row r="344" spans="1:28" x14ac:dyDescent="0.3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</row>
    <row r="345" spans="1:28" x14ac:dyDescent="0.3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</row>
    <row r="346" spans="1:28" x14ac:dyDescent="0.3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</row>
    <row r="347" spans="1:28" x14ac:dyDescent="0.3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</row>
    <row r="348" spans="1:28" x14ac:dyDescent="0.3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</row>
    <row r="349" spans="1:28" x14ac:dyDescent="0.3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</row>
    <row r="350" spans="1:28" x14ac:dyDescent="0.3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</row>
    <row r="351" spans="1:28" x14ac:dyDescent="0.3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</row>
    <row r="352" spans="1:28" x14ac:dyDescent="0.3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</row>
    <row r="353" spans="1:28" x14ac:dyDescent="0.3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</row>
    <row r="354" spans="1:28" x14ac:dyDescent="0.3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</row>
    <row r="355" spans="1:28" x14ac:dyDescent="0.3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</row>
    <row r="356" spans="1:28" x14ac:dyDescent="0.3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</row>
    <row r="357" spans="1:28" x14ac:dyDescent="0.3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</row>
    <row r="358" spans="1:28" x14ac:dyDescent="0.3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</row>
    <row r="359" spans="1:28" x14ac:dyDescent="0.3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</row>
    <row r="360" spans="1:28" x14ac:dyDescent="0.3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</row>
    <row r="361" spans="1:28" x14ac:dyDescent="0.3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</row>
    <row r="362" spans="1:28" x14ac:dyDescent="0.3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</row>
    <row r="363" spans="1:28" x14ac:dyDescent="0.3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</row>
    <row r="364" spans="1:28" x14ac:dyDescent="0.3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</row>
    <row r="365" spans="1:28" x14ac:dyDescent="0.3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</row>
    <row r="366" spans="1:28" x14ac:dyDescent="0.3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</row>
    <row r="367" spans="1:28" x14ac:dyDescent="0.3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</row>
    <row r="368" spans="1:28" x14ac:dyDescent="0.3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</row>
    <row r="369" spans="1:28" x14ac:dyDescent="0.3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</row>
    <row r="370" spans="1:28" x14ac:dyDescent="0.3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</row>
    <row r="371" spans="1:28" x14ac:dyDescent="0.3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</row>
    <row r="372" spans="1:28" x14ac:dyDescent="0.3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</row>
    <row r="373" spans="1:28" x14ac:dyDescent="0.3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</row>
    <row r="374" spans="1:28" x14ac:dyDescent="0.3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</row>
    <row r="375" spans="1:28" x14ac:dyDescent="0.3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</row>
    <row r="376" spans="1:28" x14ac:dyDescent="0.3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</row>
    <row r="377" spans="1:28" x14ac:dyDescent="0.3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</row>
    <row r="378" spans="1:28" x14ac:dyDescent="0.3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</row>
    <row r="379" spans="1:28" x14ac:dyDescent="0.3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</row>
    <row r="380" spans="1:28" x14ac:dyDescent="0.3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</row>
    <row r="381" spans="1:28" x14ac:dyDescent="0.3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</row>
    <row r="382" spans="1:28" x14ac:dyDescent="0.3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</row>
    <row r="383" spans="1:28" x14ac:dyDescent="0.3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</row>
    <row r="384" spans="1:28" x14ac:dyDescent="0.3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</row>
    <row r="385" spans="1:28" x14ac:dyDescent="0.3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</row>
    <row r="386" spans="1:28" x14ac:dyDescent="0.3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</row>
    <row r="387" spans="1:28" x14ac:dyDescent="0.3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</row>
    <row r="388" spans="1:28" x14ac:dyDescent="0.3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</row>
    <row r="389" spans="1:28" x14ac:dyDescent="0.3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</row>
    <row r="390" spans="1:28" x14ac:dyDescent="0.3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</row>
    <row r="391" spans="1:28" x14ac:dyDescent="0.3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</row>
    <row r="392" spans="1:28" x14ac:dyDescent="0.3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</row>
    <row r="393" spans="1:28" x14ac:dyDescent="0.3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</row>
    <row r="394" spans="1:28" x14ac:dyDescent="0.3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</row>
    <row r="395" spans="1:28" x14ac:dyDescent="0.3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</row>
    <row r="396" spans="1:28" x14ac:dyDescent="0.3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</row>
    <row r="397" spans="1:28" x14ac:dyDescent="0.3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</row>
    <row r="398" spans="1:28" x14ac:dyDescent="0.3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</row>
    <row r="399" spans="1:28" x14ac:dyDescent="0.3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</row>
    <row r="400" spans="1:28" x14ac:dyDescent="0.3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</row>
    <row r="401" spans="1:28" x14ac:dyDescent="0.3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</row>
    <row r="402" spans="1:28" x14ac:dyDescent="0.3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</row>
    <row r="403" spans="1:28" x14ac:dyDescent="0.3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</row>
    <row r="404" spans="1:28" x14ac:dyDescent="0.3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</row>
    <row r="405" spans="1:28" x14ac:dyDescent="0.3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</row>
    <row r="406" spans="1:28" x14ac:dyDescent="0.3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</row>
    <row r="407" spans="1:28" x14ac:dyDescent="0.3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</row>
    <row r="408" spans="1:28" x14ac:dyDescent="0.3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</row>
    <row r="409" spans="1:28" x14ac:dyDescent="0.3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</row>
    <row r="410" spans="1:28" x14ac:dyDescent="0.3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</row>
    <row r="411" spans="1:28" x14ac:dyDescent="0.3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</row>
    <row r="412" spans="1:28" x14ac:dyDescent="0.3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</row>
    <row r="413" spans="1:28" x14ac:dyDescent="0.3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</row>
    <row r="414" spans="1:28" x14ac:dyDescent="0.3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</row>
    <row r="415" spans="1:28" x14ac:dyDescent="0.3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</row>
    <row r="416" spans="1:28" x14ac:dyDescent="0.3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</row>
    <row r="417" spans="1:28" x14ac:dyDescent="0.3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</row>
    <row r="418" spans="1:28" x14ac:dyDescent="0.3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</row>
    <row r="419" spans="1:28" x14ac:dyDescent="0.3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</row>
    <row r="420" spans="1:28" x14ac:dyDescent="0.3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</row>
    <row r="421" spans="1:28" x14ac:dyDescent="0.3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</row>
    <row r="422" spans="1:28" x14ac:dyDescent="0.3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</row>
    <row r="423" spans="1:28" x14ac:dyDescent="0.3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</row>
    <row r="424" spans="1:28" x14ac:dyDescent="0.3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</row>
    <row r="425" spans="1:28" x14ac:dyDescent="0.3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</row>
    <row r="426" spans="1:28" x14ac:dyDescent="0.3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</row>
    <row r="427" spans="1:28" x14ac:dyDescent="0.3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</row>
    <row r="428" spans="1:28" x14ac:dyDescent="0.3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</row>
    <row r="429" spans="1:28" x14ac:dyDescent="0.3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</row>
    <row r="430" spans="1:28" x14ac:dyDescent="0.3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</row>
    <row r="431" spans="1:28" x14ac:dyDescent="0.3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</row>
    <row r="432" spans="1:28" x14ac:dyDescent="0.3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</row>
    <row r="433" spans="1:28" x14ac:dyDescent="0.3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</row>
    <row r="434" spans="1:28" x14ac:dyDescent="0.3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</row>
    <row r="435" spans="1:28" x14ac:dyDescent="0.3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</row>
    <row r="436" spans="1:28" x14ac:dyDescent="0.3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</row>
    <row r="437" spans="1:28" x14ac:dyDescent="0.3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</row>
    <row r="438" spans="1:28" x14ac:dyDescent="0.3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</row>
    <row r="439" spans="1:28" x14ac:dyDescent="0.3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</row>
    <row r="440" spans="1:28" x14ac:dyDescent="0.3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</row>
    <row r="441" spans="1:28" x14ac:dyDescent="0.3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</row>
    <row r="442" spans="1:28" x14ac:dyDescent="0.3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</row>
    <row r="443" spans="1:28" x14ac:dyDescent="0.3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</row>
    <row r="444" spans="1:28" x14ac:dyDescent="0.3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</row>
    <row r="445" spans="1:28" x14ac:dyDescent="0.3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</row>
    <row r="446" spans="1:28" x14ac:dyDescent="0.3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</row>
    <row r="447" spans="1:28" x14ac:dyDescent="0.3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</row>
    <row r="448" spans="1:28" x14ac:dyDescent="0.3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</row>
    <row r="449" spans="1:28" x14ac:dyDescent="0.3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</row>
    <row r="450" spans="1:28" x14ac:dyDescent="0.3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</row>
    <row r="451" spans="1:28" x14ac:dyDescent="0.3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</row>
    <row r="452" spans="1:28" x14ac:dyDescent="0.3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</row>
    <row r="453" spans="1:28" x14ac:dyDescent="0.3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</row>
    <row r="454" spans="1:28" x14ac:dyDescent="0.3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</row>
    <row r="455" spans="1:28" x14ac:dyDescent="0.3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</row>
    <row r="456" spans="1:28" x14ac:dyDescent="0.3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</row>
    <row r="457" spans="1:28" x14ac:dyDescent="0.3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</row>
    <row r="458" spans="1:28" x14ac:dyDescent="0.3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</row>
    <row r="459" spans="1:28" x14ac:dyDescent="0.3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</row>
    <row r="460" spans="1:28" x14ac:dyDescent="0.3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</row>
    <row r="461" spans="1:28" x14ac:dyDescent="0.3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</row>
    <row r="462" spans="1:28" x14ac:dyDescent="0.3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</row>
    <row r="463" spans="1:28" x14ac:dyDescent="0.3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</row>
    <row r="464" spans="1:28" x14ac:dyDescent="0.3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</row>
    <row r="465" spans="1:28" x14ac:dyDescent="0.3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</row>
    <row r="466" spans="1:28" x14ac:dyDescent="0.3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</row>
    <row r="467" spans="1:28" x14ac:dyDescent="0.3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</row>
    <row r="468" spans="1:28" x14ac:dyDescent="0.3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</row>
    <row r="469" spans="1:28" x14ac:dyDescent="0.3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</row>
    <row r="470" spans="1:28" x14ac:dyDescent="0.3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</row>
    <row r="471" spans="1:28" x14ac:dyDescent="0.3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</row>
    <row r="472" spans="1:28" x14ac:dyDescent="0.3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</row>
    <row r="473" spans="1:28" x14ac:dyDescent="0.3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</row>
    <row r="474" spans="1:28" x14ac:dyDescent="0.3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</row>
    <row r="475" spans="1:28" x14ac:dyDescent="0.3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</row>
    <row r="476" spans="1:28" x14ac:dyDescent="0.3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</row>
    <row r="477" spans="1:28" x14ac:dyDescent="0.3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</row>
    <row r="478" spans="1:28" x14ac:dyDescent="0.3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</row>
    <row r="479" spans="1:28" x14ac:dyDescent="0.3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</row>
    <row r="480" spans="1:28" x14ac:dyDescent="0.3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</row>
    <row r="481" spans="1:28" x14ac:dyDescent="0.3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</row>
    <row r="482" spans="1:28" x14ac:dyDescent="0.3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</row>
    <row r="483" spans="1:28" x14ac:dyDescent="0.3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</row>
    <row r="484" spans="1:28" x14ac:dyDescent="0.3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</row>
    <row r="485" spans="1:28" x14ac:dyDescent="0.3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</row>
    <row r="486" spans="1:28" x14ac:dyDescent="0.3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</row>
    <row r="487" spans="1:28" x14ac:dyDescent="0.3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</row>
    <row r="488" spans="1:28" x14ac:dyDescent="0.3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</row>
    <row r="489" spans="1:28" x14ac:dyDescent="0.3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</row>
    <row r="490" spans="1:28" x14ac:dyDescent="0.3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</row>
    <row r="491" spans="1:28" x14ac:dyDescent="0.3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</row>
    <row r="492" spans="1:28" x14ac:dyDescent="0.3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</row>
    <row r="493" spans="1:28" x14ac:dyDescent="0.3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</row>
    <row r="494" spans="1:28" x14ac:dyDescent="0.3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</row>
    <row r="495" spans="1:28" x14ac:dyDescent="0.3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</row>
    <row r="496" spans="1:28" x14ac:dyDescent="0.3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</row>
    <row r="497" spans="1:28" x14ac:dyDescent="0.3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</row>
    <row r="498" spans="1:28" x14ac:dyDescent="0.3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</row>
    <row r="499" spans="1:28" x14ac:dyDescent="0.3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</row>
    <row r="500" spans="1:28" x14ac:dyDescent="0.3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</row>
    <row r="501" spans="1:28" x14ac:dyDescent="0.3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</row>
    <row r="502" spans="1:28" x14ac:dyDescent="0.3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</row>
    <row r="503" spans="1:28" x14ac:dyDescent="0.3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</row>
    <row r="504" spans="1:28" x14ac:dyDescent="0.3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</row>
    <row r="505" spans="1:28" x14ac:dyDescent="0.3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</row>
    <row r="506" spans="1:28" x14ac:dyDescent="0.3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</row>
    <row r="507" spans="1:28" x14ac:dyDescent="0.3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</row>
    <row r="508" spans="1:28" x14ac:dyDescent="0.3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</row>
    <row r="509" spans="1:28" x14ac:dyDescent="0.3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</row>
    <row r="510" spans="1:28" x14ac:dyDescent="0.3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</row>
    <row r="511" spans="1:28" x14ac:dyDescent="0.3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</row>
    <row r="512" spans="1:28" x14ac:dyDescent="0.3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</row>
    <row r="513" spans="1:28" x14ac:dyDescent="0.3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</row>
    <row r="514" spans="1:28" x14ac:dyDescent="0.3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</row>
    <row r="515" spans="1:28" x14ac:dyDescent="0.3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</row>
    <row r="516" spans="1:28" x14ac:dyDescent="0.3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</row>
    <row r="517" spans="1:28" x14ac:dyDescent="0.3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</row>
    <row r="518" spans="1:28" x14ac:dyDescent="0.3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</row>
    <row r="519" spans="1:28" x14ac:dyDescent="0.3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</row>
    <row r="520" spans="1:28" x14ac:dyDescent="0.3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</row>
    <row r="521" spans="1:28" x14ac:dyDescent="0.3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</row>
    <row r="522" spans="1:28" x14ac:dyDescent="0.3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</row>
    <row r="523" spans="1:28" x14ac:dyDescent="0.3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</row>
    <row r="524" spans="1:28" x14ac:dyDescent="0.3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</row>
    <row r="525" spans="1:28" x14ac:dyDescent="0.3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</row>
    <row r="526" spans="1:28" x14ac:dyDescent="0.3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</row>
    <row r="527" spans="1:28" x14ac:dyDescent="0.3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</row>
    <row r="528" spans="1:28" x14ac:dyDescent="0.3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</row>
    <row r="529" spans="1:28" x14ac:dyDescent="0.3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</row>
    <row r="530" spans="1:28" x14ac:dyDescent="0.3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</row>
    <row r="531" spans="1:28" x14ac:dyDescent="0.3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</row>
    <row r="532" spans="1:28" x14ac:dyDescent="0.3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</row>
    <row r="533" spans="1:28" x14ac:dyDescent="0.3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</row>
    <row r="534" spans="1:28" x14ac:dyDescent="0.3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</row>
    <row r="535" spans="1:28" x14ac:dyDescent="0.3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</row>
    <row r="536" spans="1:28" x14ac:dyDescent="0.3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</row>
    <row r="537" spans="1:28" x14ac:dyDescent="0.3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</row>
    <row r="538" spans="1:28" x14ac:dyDescent="0.3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</row>
    <row r="539" spans="1:28" x14ac:dyDescent="0.3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</row>
    <row r="540" spans="1:28" x14ac:dyDescent="0.3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</row>
    <row r="541" spans="1:28" x14ac:dyDescent="0.3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</row>
    <row r="542" spans="1:28" x14ac:dyDescent="0.3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</row>
    <row r="543" spans="1:28" x14ac:dyDescent="0.3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</row>
    <row r="544" spans="1:28" x14ac:dyDescent="0.3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</row>
    <row r="545" spans="1:28" x14ac:dyDescent="0.3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</row>
    <row r="546" spans="1:28" x14ac:dyDescent="0.3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</row>
    <row r="547" spans="1:28" x14ac:dyDescent="0.3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</row>
    <row r="548" spans="1:28" x14ac:dyDescent="0.3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</row>
    <row r="549" spans="1:28" x14ac:dyDescent="0.3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</row>
    <row r="550" spans="1:28" x14ac:dyDescent="0.3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</row>
    <row r="551" spans="1:28" x14ac:dyDescent="0.3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</row>
    <row r="552" spans="1:28" x14ac:dyDescent="0.3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</row>
    <row r="553" spans="1:28" x14ac:dyDescent="0.3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</row>
    <row r="554" spans="1:28" x14ac:dyDescent="0.3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</row>
    <row r="555" spans="1:28" x14ac:dyDescent="0.3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</row>
    <row r="556" spans="1:28" x14ac:dyDescent="0.3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</row>
    <row r="557" spans="1:28" x14ac:dyDescent="0.3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</row>
    <row r="558" spans="1:28" x14ac:dyDescent="0.3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</row>
    <row r="559" spans="1:28" x14ac:dyDescent="0.3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</row>
    <row r="560" spans="1:28" x14ac:dyDescent="0.3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</row>
    <row r="561" spans="1:28" x14ac:dyDescent="0.3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</row>
    <row r="562" spans="1:28" x14ac:dyDescent="0.3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</row>
    <row r="563" spans="1:28" x14ac:dyDescent="0.3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</row>
    <row r="564" spans="1:28" x14ac:dyDescent="0.3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</row>
    <row r="565" spans="1:28" x14ac:dyDescent="0.3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</row>
    <row r="566" spans="1:28" x14ac:dyDescent="0.3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</row>
    <row r="567" spans="1:28" x14ac:dyDescent="0.3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</row>
    <row r="568" spans="1:28" x14ac:dyDescent="0.3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</row>
    <row r="569" spans="1:28" x14ac:dyDescent="0.3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</row>
    <row r="570" spans="1:28" x14ac:dyDescent="0.3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</row>
    <row r="571" spans="1:28" x14ac:dyDescent="0.3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</row>
    <row r="572" spans="1:28" x14ac:dyDescent="0.3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</row>
    <row r="573" spans="1:28" x14ac:dyDescent="0.3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</row>
    <row r="574" spans="1:28" x14ac:dyDescent="0.3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</row>
    <row r="575" spans="1:28" x14ac:dyDescent="0.3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</row>
    <row r="576" spans="1:28" x14ac:dyDescent="0.3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</row>
    <row r="577" spans="1:28" x14ac:dyDescent="0.3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</row>
    <row r="578" spans="1:28" x14ac:dyDescent="0.3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</row>
    <row r="579" spans="1:28" x14ac:dyDescent="0.3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</row>
    <row r="580" spans="1:28" x14ac:dyDescent="0.3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</row>
    <row r="581" spans="1:28" x14ac:dyDescent="0.3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</row>
    <row r="582" spans="1:28" x14ac:dyDescent="0.3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</row>
    <row r="583" spans="1:28" x14ac:dyDescent="0.3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</row>
    <row r="584" spans="1:28" x14ac:dyDescent="0.3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</row>
    <row r="585" spans="1:28" x14ac:dyDescent="0.3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</row>
    <row r="586" spans="1:28" x14ac:dyDescent="0.3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</row>
    <row r="587" spans="1:28" x14ac:dyDescent="0.3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</row>
    <row r="588" spans="1:28" x14ac:dyDescent="0.3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</row>
    <row r="589" spans="1:28" x14ac:dyDescent="0.3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</row>
    <row r="590" spans="1:28" x14ac:dyDescent="0.3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</row>
    <row r="591" spans="1:28" x14ac:dyDescent="0.3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</row>
    <row r="592" spans="1:28" x14ac:dyDescent="0.3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</row>
    <row r="593" spans="1:28" x14ac:dyDescent="0.3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</row>
    <row r="594" spans="1:28" x14ac:dyDescent="0.3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</row>
    <row r="595" spans="1:28" x14ac:dyDescent="0.3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</row>
    <row r="596" spans="1:28" x14ac:dyDescent="0.3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</row>
    <row r="597" spans="1:28" x14ac:dyDescent="0.3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</row>
    <row r="598" spans="1:28" x14ac:dyDescent="0.3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</row>
    <row r="599" spans="1:28" x14ac:dyDescent="0.3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</row>
    <row r="600" spans="1:28" x14ac:dyDescent="0.3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</row>
    <row r="601" spans="1:28" x14ac:dyDescent="0.3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</row>
    <row r="602" spans="1:28" x14ac:dyDescent="0.3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</row>
    <row r="603" spans="1:28" x14ac:dyDescent="0.3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</row>
    <row r="604" spans="1:28" x14ac:dyDescent="0.3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</row>
    <row r="605" spans="1:28" x14ac:dyDescent="0.3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</row>
    <row r="606" spans="1:28" x14ac:dyDescent="0.3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</row>
    <row r="607" spans="1:28" x14ac:dyDescent="0.3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</row>
    <row r="608" spans="1:28" x14ac:dyDescent="0.3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</row>
    <row r="609" spans="1:28" x14ac:dyDescent="0.3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</row>
    <row r="610" spans="1:28" x14ac:dyDescent="0.3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</row>
    <row r="611" spans="1:28" x14ac:dyDescent="0.3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</row>
    <row r="612" spans="1:28" x14ac:dyDescent="0.3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</row>
    <row r="613" spans="1:28" x14ac:dyDescent="0.3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</row>
    <row r="614" spans="1:28" x14ac:dyDescent="0.3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</row>
    <row r="615" spans="1:28" x14ac:dyDescent="0.3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</row>
    <row r="616" spans="1:28" x14ac:dyDescent="0.3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</row>
    <row r="617" spans="1:28" x14ac:dyDescent="0.3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</row>
    <row r="618" spans="1:28" x14ac:dyDescent="0.3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</row>
    <row r="619" spans="1:28" x14ac:dyDescent="0.3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</row>
    <row r="620" spans="1:28" x14ac:dyDescent="0.3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</row>
    <row r="621" spans="1:28" x14ac:dyDescent="0.3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</row>
    <row r="622" spans="1:28" x14ac:dyDescent="0.3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</row>
    <row r="623" spans="1:28" x14ac:dyDescent="0.3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</row>
    <row r="624" spans="1:28" x14ac:dyDescent="0.3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</row>
    <row r="625" spans="1:28" x14ac:dyDescent="0.3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</row>
    <row r="626" spans="1:28" x14ac:dyDescent="0.3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</row>
    <row r="627" spans="1:28" x14ac:dyDescent="0.3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</row>
    <row r="628" spans="1:28" x14ac:dyDescent="0.3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</row>
    <row r="629" spans="1:28" x14ac:dyDescent="0.3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</row>
    <row r="630" spans="1:28" x14ac:dyDescent="0.3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</row>
    <row r="631" spans="1:28" x14ac:dyDescent="0.3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</row>
    <row r="632" spans="1:28" x14ac:dyDescent="0.3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</row>
    <row r="633" spans="1:28" x14ac:dyDescent="0.3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</row>
    <row r="634" spans="1:28" x14ac:dyDescent="0.3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</row>
    <row r="635" spans="1:28" x14ac:dyDescent="0.3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</row>
    <row r="636" spans="1:28" x14ac:dyDescent="0.3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</row>
    <row r="637" spans="1:28" x14ac:dyDescent="0.3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</row>
    <row r="638" spans="1:28" x14ac:dyDescent="0.3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</row>
    <row r="639" spans="1:28" x14ac:dyDescent="0.3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</row>
    <row r="640" spans="1:28" x14ac:dyDescent="0.3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</row>
    <row r="641" spans="1:28" x14ac:dyDescent="0.3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</row>
    <row r="642" spans="1:28" x14ac:dyDescent="0.3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</row>
    <row r="643" spans="1:28" x14ac:dyDescent="0.3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</row>
    <row r="644" spans="1:28" x14ac:dyDescent="0.3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</row>
    <row r="645" spans="1:28" x14ac:dyDescent="0.3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</row>
    <row r="646" spans="1:28" x14ac:dyDescent="0.3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</row>
    <row r="647" spans="1:28" x14ac:dyDescent="0.3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</row>
    <row r="648" spans="1:28" x14ac:dyDescent="0.3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</row>
    <row r="649" spans="1:28" x14ac:dyDescent="0.3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</row>
    <row r="650" spans="1:28" x14ac:dyDescent="0.3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</row>
    <row r="651" spans="1:28" x14ac:dyDescent="0.3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</row>
    <row r="652" spans="1:28" x14ac:dyDescent="0.3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</row>
    <row r="653" spans="1:28" x14ac:dyDescent="0.3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</row>
    <row r="654" spans="1:28" x14ac:dyDescent="0.3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</row>
    <row r="655" spans="1:28" x14ac:dyDescent="0.3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</row>
    <row r="656" spans="1:28" x14ac:dyDescent="0.3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</row>
    <row r="657" spans="1:28" x14ac:dyDescent="0.3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</row>
    <row r="658" spans="1:28" x14ac:dyDescent="0.3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</row>
    <row r="659" spans="1:28" x14ac:dyDescent="0.3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</row>
    <row r="660" spans="1:28" x14ac:dyDescent="0.3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</row>
    <row r="661" spans="1:28" x14ac:dyDescent="0.3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</row>
    <row r="662" spans="1:28" x14ac:dyDescent="0.3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</row>
    <row r="663" spans="1:28" x14ac:dyDescent="0.3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</row>
    <row r="664" spans="1:28" x14ac:dyDescent="0.3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</row>
    <row r="665" spans="1:28" x14ac:dyDescent="0.3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</row>
    <row r="666" spans="1:28" x14ac:dyDescent="0.3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</row>
    <row r="667" spans="1:28" x14ac:dyDescent="0.3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</row>
    <row r="668" spans="1:28" x14ac:dyDescent="0.3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</row>
    <row r="669" spans="1:28" x14ac:dyDescent="0.3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</row>
    <row r="670" spans="1:28" x14ac:dyDescent="0.3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</row>
    <row r="671" spans="1:28" x14ac:dyDescent="0.3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</row>
    <row r="672" spans="1:28" x14ac:dyDescent="0.3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</row>
    <row r="673" spans="1:28" x14ac:dyDescent="0.3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</row>
    <row r="674" spans="1:28" x14ac:dyDescent="0.3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</row>
    <row r="675" spans="1:28" x14ac:dyDescent="0.3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</row>
    <row r="676" spans="1:28" x14ac:dyDescent="0.3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</row>
    <row r="677" spans="1:28" x14ac:dyDescent="0.3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</row>
    <row r="678" spans="1:28" x14ac:dyDescent="0.3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</row>
    <row r="679" spans="1:28" x14ac:dyDescent="0.3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</row>
    <row r="680" spans="1:28" x14ac:dyDescent="0.3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</row>
    <row r="681" spans="1:28" x14ac:dyDescent="0.3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</row>
    <row r="682" spans="1:28" x14ac:dyDescent="0.3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</row>
    <row r="683" spans="1:28" x14ac:dyDescent="0.3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</row>
    <row r="684" spans="1:28" x14ac:dyDescent="0.3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</row>
    <row r="685" spans="1:28" x14ac:dyDescent="0.3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</row>
    <row r="686" spans="1:28" x14ac:dyDescent="0.3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</row>
    <row r="687" spans="1:28" x14ac:dyDescent="0.3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</row>
    <row r="688" spans="1:28" x14ac:dyDescent="0.3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</row>
    <row r="689" spans="1:28" x14ac:dyDescent="0.3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</row>
    <row r="690" spans="1:28" x14ac:dyDescent="0.3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</row>
    <row r="691" spans="1:28" x14ac:dyDescent="0.3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</row>
    <row r="692" spans="1:28" x14ac:dyDescent="0.3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</row>
    <row r="693" spans="1:28" x14ac:dyDescent="0.3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</row>
    <row r="694" spans="1:28" x14ac:dyDescent="0.3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</row>
    <row r="695" spans="1:28" x14ac:dyDescent="0.3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</row>
    <row r="696" spans="1:28" x14ac:dyDescent="0.3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</row>
    <row r="697" spans="1:28" x14ac:dyDescent="0.3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</row>
    <row r="698" spans="1:28" x14ac:dyDescent="0.3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</row>
    <row r="699" spans="1:28" x14ac:dyDescent="0.3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</row>
    <row r="700" spans="1:28" x14ac:dyDescent="0.3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</row>
    <row r="701" spans="1:28" x14ac:dyDescent="0.3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</row>
    <row r="702" spans="1:28" x14ac:dyDescent="0.3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</row>
    <row r="703" spans="1:28" x14ac:dyDescent="0.3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</row>
    <row r="704" spans="1:28" x14ac:dyDescent="0.3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</row>
    <row r="705" spans="1:28" x14ac:dyDescent="0.3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</row>
    <row r="706" spans="1:28" x14ac:dyDescent="0.3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</row>
    <row r="707" spans="1:28" x14ac:dyDescent="0.3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</row>
    <row r="708" spans="1:28" x14ac:dyDescent="0.3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</row>
    <row r="709" spans="1:28" x14ac:dyDescent="0.3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</row>
    <row r="710" spans="1:28" x14ac:dyDescent="0.3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</row>
    <row r="711" spans="1:28" x14ac:dyDescent="0.3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</row>
    <row r="712" spans="1:28" x14ac:dyDescent="0.3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</row>
    <row r="713" spans="1:28" x14ac:dyDescent="0.3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</row>
    <row r="714" spans="1:28" x14ac:dyDescent="0.3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</row>
    <row r="715" spans="1:28" x14ac:dyDescent="0.3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</row>
    <row r="716" spans="1:28" x14ac:dyDescent="0.3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</row>
    <row r="717" spans="1:28" x14ac:dyDescent="0.3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</row>
    <row r="718" spans="1:28" x14ac:dyDescent="0.3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</row>
    <row r="719" spans="1:28" x14ac:dyDescent="0.3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</row>
    <row r="720" spans="1:28" x14ac:dyDescent="0.3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</row>
    <row r="721" spans="1:28" x14ac:dyDescent="0.3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</row>
    <row r="722" spans="1:28" x14ac:dyDescent="0.3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</row>
    <row r="723" spans="1:28" x14ac:dyDescent="0.3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</row>
    <row r="724" spans="1:28" x14ac:dyDescent="0.3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</row>
    <row r="725" spans="1:28" x14ac:dyDescent="0.3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</row>
    <row r="726" spans="1:28" x14ac:dyDescent="0.3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</row>
    <row r="727" spans="1:28" x14ac:dyDescent="0.3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</row>
    <row r="728" spans="1:28" x14ac:dyDescent="0.3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</row>
    <row r="729" spans="1:28" x14ac:dyDescent="0.3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</row>
    <row r="730" spans="1:28" x14ac:dyDescent="0.3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</row>
    <row r="731" spans="1:28" x14ac:dyDescent="0.3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</row>
    <row r="732" spans="1:28" x14ac:dyDescent="0.3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</row>
    <row r="733" spans="1:28" x14ac:dyDescent="0.3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</row>
    <row r="734" spans="1:28" x14ac:dyDescent="0.3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</row>
    <row r="735" spans="1:28" x14ac:dyDescent="0.3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</row>
    <row r="736" spans="1:28" x14ac:dyDescent="0.3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</row>
    <row r="737" spans="1:28" x14ac:dyDescent="0.3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</row>
    <row r="738" spans="1:28" x14ac:dyDescent="0.3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</row>
    <row r="739" spans="1:28" x14ac:dyDescent="0.3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</row>
    <row r="740" spans="1:28" x14ac:dyDescent="0.3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</row>
    <row r="741" spans="1:28" x14ac:dyDescent="0.3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</row>
    <row r="742" spans="1:28" x14ac:dyDescent="0.3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</row>
    <row r="743" spans="1:28" x14ac:dyDescent="0.3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</row>
    <row r="744" spans="1:28" x14ac:dyDescent="0.3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</row>
    <row r="745" spans="1:28" x14ac:dyDescent="0.3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</row>
    <row r="746" spans="1:28" x14ac:dyDescent="0.3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</row>
    <row r="747" spans="1:28" x14ac:dyDescent="0.3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</row>
    <row r="748" spans="1:28" x14ac:dyDescent="0.3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</row>
    <row r="749" spans="1:28" x14ac:dyDescent="0.3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</row>
    <row r="750" spans="1:28" x14ac:dyDescent="0.3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</row>
    <row r="751" spans="1:28" x14ac:dyDescent="0.3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</row>
    <row r="752" spans="1:28" x14ac:dyDescent="0.3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</row>
    <row r="753" spans="1:28" x14ac:dyDescent="0.3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</row>
    <row r="754" spans="1:28" x14ac:dyDescent="0.3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</row>
    <row r="755" spans="1:28" x14ac:dyDescent="0.3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</row>
    <row r="756" spans="1:28" x14ac:dyDescent="0.3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</row>
    <row r="757" spans="1:28" x14ac:dyDescent="0.3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</row>
    <row r="758" spans="1:28" x14ac:dyDescent="0.3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</row>
    <row r="759" spans="1:28" x14ac:dyDescent="0.3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</row>
    <row r="760" spans="1:28" x14ac:dyDescent="0.3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</row>
    <row r="761" spans="1:28" x14ac:dyDescent="0.3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</row>
    <row r="762" spans="1:28" x14ac:dyDescent="0.3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</row>
    <row r="763" spans="1:28" x14ac:dyDescent="0.3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</row>
    <row r="764" spans="1:28" x14ac:dyDescent="0.3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</row>
    <row r="765" spans="1:28" x14ac:dyDescent="0.3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</row>
    <row r="766" spans="1:28" x14ac:dyDescent="0.3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</row>
    <row r="767" spans="1:28" x14ac:dyDescent="0.3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</row>
    <row r="768" spans="1:28" x14ac:dyDescent="0.3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</row>
    <row r="769" spans="1:28" x14ac:dyDescent="0.3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</row>
    <row r="770" spans="1:28" x14ac:dyDescent="0.3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</row>
    <row r="771" spans="1:28" x14ac:dyDescent="0.3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</row>
    <row r="772" spans="1:28" x14ac:dyDescent="0.3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</row>
    <row r="773" spans="1:28" x14ac:dyDescent="0.3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</row>
    <row r="774" spans="1:28" x14ac:dyDescent="0.3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</row>
    <row r="775" spans="1:28" x14ac:dyDescent="0.3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</row>
    <row r="776" spans="1:28" x14ac:dyDescent="0.3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</row>
    <row r="777" spans="1:28" x14ac:dyDescent="0.3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</row>
    <row r="778" spans="1:28" x14ac:dyDescent="0.3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</row>
    <row r="779" spans="1:28" x14ac:dyDescent="0.3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</row>
    <row r="780" spans="1:28" x14ac:dyDescent="0.3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</row>
    <row r="781" spans="1:28" x14ac:dyDescent="0.3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</row>
    <row r="782" spans="1:28" x14ac:dyDescent="0.3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</row>
    <row r="783" spans="1:28" x14ac:dyDescent="0.3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</row>
    <row r="784" spans="1:28" x14ac:dyDescent="0.3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</row>
    <row r="785" spans="1:28" x14ac:dyDescent="0.3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</row>
    <row r="786" spans="1:28" x14ac:dyDescent="0.3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</row>
    <row r="787" spans="1:28" x14ac:dyDescent="0.3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</row>
    <row r="788" spans="1:28" x14ac:dyDescent="0.3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</row>
    <row r="789" spans="1:28" x14ac:dyDescent="0.3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</row>
    <row r="790" spans="1:28" x14ac:dyDescent="0.3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</row>
    <row r="791" spans="1:28" x14ac:dyDescent="0.3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</row>
    <row r="792" spans="1:28" x14ac:dyDescent="0.3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</row>
    <row r="793" spans="1:28" x14ac:dyDescent="0.3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</row>
    <row r="794" spans="1:28" x14ac:dyDescent="0.3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</row>
    <row r="795" spans="1:28" x14ac:dyDescent="0.3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</row>
    <row r="796" spans="1:28" x14ac:dyDescent="0.3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</row>
    <row r="797" spans="1:28" x14ac:dyDescent="0.3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</row>
    <row r="798" spans="1:28" x14ac:dyDescent="0.3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</row>
    <row r="799" spans="1:28" x14ac:dyDescent="0.3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</row>
    <row r="800" spans="1:28" x14ac:dyDescent="0.3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</row>
    <row r="801" spans="1:28" x14ac:dyDescent="0.3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</row>
    <row r="802" spans="1:28" x14ac:dyDescent="0.3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</row>
    <row r="803" spans="1:28" x14ac:dyDescent="0.3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</row>
    <row r="804" spans="1:28" x14ac:dyDescent="0.3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</row>
    <row r="805" spans="1:28" x14ac:dyDescent="0.3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</row>
    <row r="806" spans="1:28" x14ac:dyDescent="0.3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</row>
    <row r="807" spans="1:28" x14ac:dyDescent="0.3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</row>
    <row r="808" spans="1:28" x14ac:dyDescent="0.3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</row>
    <row r="809" spans="1:28" x14ac:dyDescent="0.3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</row>
    <row r="810" spans="1:28" x14ac:dyDescent="0.3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</row>
    <row r="811" spans="1:28" x14ac:dyDescent="0.3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</row>
    <row r="812" spans="1:28" x14ac:dyDescent="0.3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</row>
    <row r="813" spans="1:28" x14ac:dyDescent="0.3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</row>
    <row r="814" spans="1:28" x14ac:dyDescent="0.3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</row>
    <row r="815" spans="1:28" x14ac:dyDescent="0.3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</row>
    <row r="816" spans="1:28" x14ac:dyDescent="0.3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</row>
    <row r="817" spans="1:28" x14ac:dyDescent="0.3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</row>
    <row r="818" spans="1:28" x14ac:dyDescent="0.3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</row>
    <row r="819" spans="1:28" x14ac:dyDescent="0.3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</row>
    <row r="820" spans="1:28" x14ac:dyDescent="0.3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</row>
    <row r="821" spans="1:28" x14ac:dyDescent="0.3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</row>
    <row r="822" spans="1:28" x14ac:dyDescent="0.3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</row>
    <row r="823" spans="1:28" x14ac:dyDescent="0.3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</row>
    <row r="824" spans="1:28" x14ac:dyDescent="0.3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</row>
    <row r="825" spans="1:28" x14ac:dyDescent="0.3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</row>
    <row r="826" spans="1:28" x14ac:dyDescent="0.3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</row>
    <row r="827" spans="1:28" x14ac:dyDescent="0.3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</row>
    <row r="828" spans="1:28" x14ac:dyDescent="0.3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</row>
    <row r="829" spans="1:28" x14ac:dyDescent="0.3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</row>
    <row r="830" spans="1:28" x14ac:dyDescent="0.3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</row>
    <row r="831" spans="1:28" x14ac:dyDescent="0.3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</row>
    <row r="832" spans="1:28" x14ac:dyDescent="0.3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</row>
    <row r="833" spans="1:28" x14ac:dyDescent="0.3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</row>
    <row r="834" spans="1:28" x14ac:dyDescent="0.3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</row>
    <row r="835" spans="1:28" x14ac:dyDescent="0.3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</row>
    <row r="836" spans="1:28" x14ac:dyDescent="0.3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</row>
    <row r="837" spans="1:28" x14ac:dyDescent="0.3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</row>
    <row r="838" spans="1:28" x14ac:dyDescent="0.3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</row>
    <row r="839" spans="1:28" x14ac:dyDescent="0.3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</row>
    <row r="840" spans="1:28" x14ac:dyDescent="0.3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</row>
    <row r="841" spans="1:28" x14ac:dyDescent="0.3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</row>
    <row r="842" spans="1:28" x14ac:dyDescent="0.3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</row>
    <row r="843" spans="1:28" x14ac:dyDescent="0.3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</row>
    <row r="844" spans="1:28" x14ac:dyDescent="0.3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</row>
    <row r="845" spans="1:28" x14ac:dyDescent="0.3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</row>
    <row r="846" spans="1:28" x14ac:dyDescent="0.3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</row>
    <row r="847" spans="1:28" x14ac:dyDescent="0.3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</row>
    <row r="848" spans="1:28" x14ac:dyDescent="0.3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</row>
    <row r="849" spans="1:28" x14ac:dyDescent="0.3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</row>
    <row r="850" spans="1:28" x14ac:dyDescent="0.3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</row>
    <row r="851" spans="1:28" x14ac:dyDescent="0.3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</row>
    <row r="852" spans="1:28" x14ac:dyDescent="0.3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</row>
    <row r="853" spans="1:28" x14ac:dyDescent="0.3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</row>
    <row r="854" spans="1:28" x14ac:dyDescent="0.3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</row>
    <row r="855" spans="1:28" x14ac:dyDescent="0.3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</row>
    <row r="856" spans="1:28" x14ac:dyDescent="0.3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</row>
    <row r="857" spans="1:28" x14ac:dyDescent="0.3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</row>
    <row r="858" spans="1:28" x14ac:dyDescent="0.3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</row>
    <row r="859" spans="1:28" x14ac:dyDescent="0.3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</row>
    <row r="860" spans="1:28" x14ac:dyDescent="0.3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</row>
    <row r="861" spans="1:28" x14ac:dyDescent="0.3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</row>
    <row r="862" spans="1:28" x14ac:dyDescent="0.3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</row>
    <row r="863" spans="1:28" x14ac:dyDescent="0.3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</row>
    <row r="864" spans="1:28" x14ac:dyDescent="0.3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</row>
    <row r="865" spans="1:28" x14ac:dyDescent="0.3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</row>
    <row r="866" spans="1:28" x14ac:dyDescent="0.3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</row>
    <row r="867" spans="1:28" x14ac:dyDescent="0.3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</row>
    <row r="868" spans="1:28" x14ac:dyDescent="0.3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</row>
    <row r="869" spans="1:28" x14ac:dyDescent="0.3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</row>
    <row r="870" spans="1:28" x14ac:dyDescent="0.3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</row>
    <row r="871" spans="1:28" x14ac:dyDescent="0.3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</row>
    <row r="872" spans="1:28" x14ac:dyDescent="0.3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</row>
    <row r="873" spans="1:28" x14ac:dyDescent="0.3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</row>
    <row r="874" spans="1:28" x14ac:dyDescent="0.3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</row>
    <row r="875" spans="1:28" x14ac:dyDescent="0.3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</row>
    <row r="876" spans="1:28" x14ac:dyDescent="0.3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</row>
    <row r="877" spans="1:28" x14ac:dyDescent="0.3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</row>
    <row r="878" spans="1:28" x14ac:dyDescent="0.3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</row>
    <row r="879" spans="1:28" x14ac:dyDescent="0.3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</row>
    <row r="880" spans="1:28" x14ac:dyDescent="0.3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</row>
    <row r="881" spans="1:28" x14ac:dyDescent="0.3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</row>
    <row r="882" spans="1:28" x14ac:dyDescent="0.3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</row>
    <row r="883" spans="1:28" x14ac:dyDescent="0.3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</row>
    <row r="884" spans="1:28" x14ac:dyDescent="0.3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</row>
    <row r="885" spans="1:28" x14ac:dyDescent="0.3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</row>
    <row r="886" spans="1:28" x14ac:dyDescent="0.3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</row>
    <row r="887" spans="1:28" x14ac:dyDescent="0.3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</row>
    <row r="888" spans="1:28" x14ac:dyDescent="0.3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</row>
    <row r="889" spans="1:28" x14ac:dyDescent="0.3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</row>
    <row r="890" spans="1:28" x14ac:dyDescent="0.3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</row>
    <row r="891" spans="1:28" x14ac:dyDescent="0.3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</row>
    <row r="892" spans="1:28" x14ac:dyDescent="0.3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</row>
    <row r="893" spans="1:28" x14ac:dyDescent="0.3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</row>
    <row r="894" spans="1:28" x14ac:dyDescent="0.3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</row>
    <row r="895" spans="1:28" x14ac:dyDescent="0.3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</row>
    <row r="896" spans="1:28" x14ac:dyDescent="0.3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</row>
    <row r="897" spans="1:28" x14ac:dyDescent="0.3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</row>
    <row r="898" spans="1:28" x14ac:dyDescent="0.3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</row>
    <row r="899" spans="1:28" x14ac:dyDescent="0.3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</row>
    <row r="900" spans="1:28" x14ac:dyDescent="0.3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</row>
    <row r="901" spans="1:28" x14ac:dyDescent="0.3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</row>
    <row r="902" spans="1:28" x14ac:dyDescent="0.3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</row>
    <row r="903" spans="1:28" x14ac:dyDescent="0.3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</row>
    <row r="904" spans="1:28" x14ac:dyDescent="0.3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</row>
    <row r="905" spans="1:28" x14ac:dyDescent="0.3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</row>
    <row r="906" spans="1:28" x14ac:dyDescent="0.3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</row>
    <row r="907" spans="1:28" x14ac:dyDescent="0.3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</row>
    <row r="908" spans="1:28" x14ac:dyDescent="0.3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</row>
    <row r="909" spans="1:28" x14ac:dyDescent="0.3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</row>
    <row r="910" spans="1:28" x14ac:dyDescent="0.3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</row>
    <row r="911" spans="1:28" x14ac:dyDescent="0.3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</row>
    <row r="912" spans="1:28" x14ac:dyDescent="0.3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</row>
    <row r="913" spans="1:28" x14ac:dyDescent="0.3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</row>
    <row r="914" spans="1:28" x14ac:dyDescent="0.3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</row>
    <row r="915" spans="1:28" x14ac:dyDescent="0.3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</row>
    <row r="916" spans="1:28" x14ac:dyDescent="0.3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</row>
    <row r="917" spans="1:28" x14ac:dyDescent="0.3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</row>
    <row r="918" spans="1:28" x14ac:dyDescent="0.3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</row>
    <row r="919" spans="1:28" x14ac:dyDescent="0.3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</row>
    <row r="920" spans="1:28" x14ac:dyDescent="0.3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</row>
    <row r="921" spans="1:28" x14ac:dyDescent="0.3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</row>
    <row r="922" spans="1:28" x14ac:dyDescent="0.3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</row>
    <row r="923" spans="1:28" x14ac:dyDescent="0.3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</row>
    <row r="924" spans="1:28" x14ac:dyDescent="0.3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</row>
    <row r="925" spans="1:28" x14ac:dyDescent="0.3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</row>
    <row r="926" spans="1:28" x14ac:dyDescent="0.3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</row>
    <row r="927" spans="1:28" x14ac:dyDescent="0.3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</row>
    <row r="928" spans="1:28" x14ac:dyDescent="0.3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</row>
    <row r="929" spans="1:28" x14ac:dyDescent="0.3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</row>
    <row r="930" spans="1:28" x14ac:dyDescent="0.3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</row>
    <row r="931" spans="1:28" x14ac:dyDescent="0.3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</row>
    <row r="932" spans="1:28" x14ac:dyDescent="0.3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</row>
    <row r="933" spans="1:28" x14ac:dyDescent="0.3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</row>
    <row r="934" spans="1:28" x14ac:dyDescent="0.3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</row>
    <row r="935" spans="1:28" x14ac:dyDescent="0.3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</row>
    <row r="936" spans="1:28" x14ac:dyDescent="0.3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</row>
    <row r="937" spans="1:28" x14ac:dyDescent="0.3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</row>
    <row r="938" spans="1:28" x14ac:dyDescent="0.3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</row>
    <row r="939" spans="1:28" x14ac:dyDescent="0.3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</row>
    <row r="940" spans="1:28" x14ac:dyDescent="0.3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</row>
    <row r="941" spans="1:28" x14ac:dyDescent="0.3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</row>
    <row r="942" spans="1:28" x14ac:dyDescent="0.3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</row>
    <row r="943" spans="1:28" x14ac:dyDescent="0.3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</row>
    <row r="944" spans="1:28" x14ac:dyDescent="0.3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</row>
    <row r="945" spans="1:28" x14ac:dyDescent="0.3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</row>
    <row r="946" spans="1:28" x14ac:dyDescent="0.3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</row>
    <row r="947" spans="1:28" x14ac:dyDescent="0.3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</row>
    <row r="948" spans="1:28" x14ac:dyDescent="0.3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</row>
    <row r="949" spans="1:28" x14ac:dyDescent="0.3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</row>
    <row r="950" spans="1:28" x14ac:dyDescent="0.3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</row>
    <row r="951" spans="1:28" x14ac:dyDescent="0.3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</row>
    <row r="952" spans="1:28" x14ac:dyDescent="0.3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</row>
    <row r="953" spans="1:28" x14ac:dyDescent="0.3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</row>
    <row r="954" spans="1:28" x14ac:dyDescent="0.3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</row>
    <row r="955" spans="1:28" x14ac:dyDescent="0.3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</row>
    <row r="956" spans="1:28" x14ac:dyDescent="0.3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</row>
    <row r="957" spans="1:28" x14ac:dyDescent="0.3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</row>
    <row r="958" spans="1:28" x14ac:dyDescent="0.3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</row>
    <row r="959" spans="1:28" x14ac:dyDescent="0.3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</row>
    <row r="960" spans="1:28" x14ac:dyDescent="0.3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</row>
    <row r="961" spans="1:28" x14ac:dyDescent="0.3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</row>
    <row r="962" spans="1:28" x14ac:dyDescent="0.3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</row>
    <row r="963" spans="1:28" x14ac:dyDescent="0.3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</row>
    <row r="964" spans="1:28" x14ac:dyDescent="0.3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</row>
    <row r="965" spans="1:28" x14ac:dyDescent="0.3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</row>
    <row r="966" spans="1:28" x14ac:dyDescent="0.3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</row>
    <row r="967" spans="1:28" x14ac:dyDescent="0.3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</row>
    <row r="968" spans="1:28" x14ac:dyDescent="0.3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</row>
    <row r="969" spans="1:28" x14ac:dyDescent="0.3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</row>
    <row r="970" spans="1:28" x14ac:dyDescent="0.3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</row>
    <row r="971" spans="1:28" x14ac:dyDescent="0.3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</row>
    <row r="972" spans="1:28" x14ac:dyDescent="0.3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</row>
    <row r="973" spans="1:28" x14ac:dyDescent="0.3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</row>
    <row r="974" spans="1:28" x14ac:dyDescent="0.3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</row>
    <row r="975" spans="1:28" x14ac:dyDescent="0.3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</row>
    <row r="976" spans="1:28" x14ac:dyDescent="0.3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</row>
    <row r="977" spans="1:28" x14ac:dyDescent="0.3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</row>
    <row r="978" spans="1:28" x14ac:dyDescent="0.3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</row>
    <row r="979" spans="1:28" x14ac:dyDescent="0.3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</row>
    <row r="980" spans="1:28" x14ac:dyDescent="0.3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</row>
    <row r="981" spans="1:28" x14ac:dyDescent="0.3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</row>
    <row r="982" spans="1:28" x14ac:dyDescent="0.3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</row>
    <row r="983" spans="1:28" x14ac:dyDescent="0.3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</row>
    <row r="984" spans="1:28" x14ac:dyDescent="0.3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</row>
    <row r="985" spans="1:28" x14ac:dyDescent="0.3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</row>
    <row r="986" spans="1:28" x14ac:dyDescent="0.3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</row>
    <row r="987" spans="1:28" x14ac:dyDescent="0.3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</row>
    <row r="988" spans="1:28" x14ac:dyDescent="0.3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</row>
    <row r="989" spans="1:28" x14ac:dyDescent="0.3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</row>
    <row r="990" spans="1:28" x14ac:dyDescent="0.3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</row>
    <row r="991" spans="1:28" x14ac:dyDescent="0.3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</row>
    <row r="992" spans="1:28" x14ac:dyDescent="0.3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</row>
    <row r="993" spans="1:28" x14ac:dyDescent="0.3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</row>
    <row r="994" spans="1:28" x14ac:dyDescent="0.3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</row>
    <row r="995" spans="1:28" x14ac:dyDescent="0.3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</row>
    <row r="996" spans="1:28" x14ac:dyDescent="0.3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</row>
    <row r="997" spans="1:28" x14ac:dyDescent="0.3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</row>
    <row r="998" spans="1:28" x14ac:dyDescent="0.3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</row>
    <row r="999" spans="1:28" x14ac:dyDescent="0.3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  <c r="AB999" s="35"/>
    </row>
    <row r="1000" spans="1:28" x14ac:dyDescent="0.3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</row>
    <row r="1001" spans="1:28" x14ac:dyDescent="0.3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  <c r="AA1001" s="35"/>
      <c r="AB1001" s="35"/>
    </row>
  </sheetData>
  <autoFilter ref="A10:I58" xr:uid="{00000000-0001-0000-0400-000000000000}"/>
  <mergeCells count="10">
    <mergeCell ref="A55:C56"/>
    <mergeCell ref="A58:C58"/>
    <mergeCell ref="D58:I58"/>
    <mergeCell ref="A1:I1"/>
    <mergeCell ref="A7:A8"/>
    <mergeCell ref="B7:B8"/>
    <mergeCell ref="C7:C8"/>
    <mergeCell ref="D7:I7"/>
    <mergeCell ref="A49:B50"/>
    <mergeCell ref="A52:C53"/>
  </mergeCells>
  <printOptions horizontalCentered="1"/>
  <pageMargins left="0.39370078740157483" right="0.39370078740157483" top="0.98425196850393704" bottom="0.39370078740157483" header="0.19685039370078741" footer="0.19685039370078741"/>
  <pageSetup paperSize="9" scale="60" fitToWidth="0" fitToHeight="0" orientation="portrait" r:id="rId1"/>
  <headerFooter>
    <oddFooter>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B1:D973"/>
  <sheetViews>
    <sheetView view="pageBreakPreview" zoomScaleNormal="100" zoomScaleSheetLayoutView="100" workbookViewId="0">
      <selection activeCell="C27" sqref="C27"/>
    </sheetView>
  </sheetViews>
  <sheetFormatPr defaultColWidth="14.44140625" defaultRowHeight="15" customHeight="1" x14ac:dyDescent="0.3"/>
  <cols>
    <col min="1" max="1" width="1.109375" style="36" customWidth="1"/>
    <col min="2" max="2" width="76.44140625" style="36" customWidth="1"/>
    <col min="3" max="3" width="10.6640625" style="36" customWidth="1"/>
    <col min="4" max="4" width="12.33203125" style="36" customWidth="1"/>
    <col min="5" max="5" width="1.109375" style="36" customWidth="1"/>
    <col min="6" max="24" width="9.109375" style="36" customWidth="1"/>
    <col min="25" max="16384" width="14.44140625" style="36"/>
  </cols>
  <sheetData>
    <row r="1" spans="2:4" ht="15.6" x14ac:dyDescent="0.3">
      <c r="C1" s="64"/>
      <c r="D1" s="64"/>
    </row>
    <row r="2" spans="2:4" ht="18" x14ac:dyDescent="0.35">
      <c r="B2" s="270" t="s">
        <v>97</v>
      </c>
      <c r="C2" s="271"/>
      <c r="D2" s="272"/>
    </row>
    <row r="3" spans="2:4" ht="15.6" x14ac:dyDescent="0.3">
      <c r="B3" s="65"/>
      <c r="C3" s="65"/>
      <c r="D3" s="65"/>
    </row>
    <row r="4" spans="2:4" ht="15.6" x14ac:dyDescent="0.3">
      <c r="B4" s="273" t="s">
        <v>203</v>
      </c>
      <c r="C4" s="274"/>
      <c r="D4" s="275"/>
    </row>
    <row r="5" spans="2:4" ht="15.6" x14ac:dyDescent="0.3">
      <c r="B5" s="66"/>
      <c r="C5" s="66"/>
      <c r="D5" s="66"/>
    </row>
    <row r="6" spans="2:4" ht="15.6" customHeight="1" x14ac:dyDescent="0.3">
      <c r="B6" s="224" t="s">
        <v>223</v>
      </c>
      <c r="C6" s="225"/>
      <c r="D6" s="225"/>
    </row>
    <row r="7" spans="2:4" ht="15.6" x14ac:dyDescent="0.3">
      <c r="B7" s="224" t="s">
        <v>507</v>
      </c>
      <c r="C7" s="224"/>
      <c r="D7" s="224"/>
    </row>
    <row r="8" spans="2:4" ht="15.6" x14ac:dyDescent="0.3">
      <c r="B8" s="226" t="s">
        <v>386</v>
      </c>
      <c r="C8" s="67"/>
      <c r="D8" s="67"/>
    </row>
    <row r="9" spans="2:4" ht="15.6" x14ac:dyDescent="0.3">
      <c r="B9" s="226" t="s">
        <v>500</v>
      </c>
      <c r="C9" s="227"/>
      <c r="D9" s="227"/>
    </row>
    <row r="10" spans="2:4" ht="15.6" x14ac:dyDescent="0.3">
      <c r="B10" s="68"/>
      <c r="C10" s="65"/>
      <c r="D10" s="65"/>
    </row>
    <row r="11" spans="2:4" ht="15.6" x14ac:dyDescent="0.3">
      <c r="B11" s="69" t="s">
        <v>98</v>
      </c>
      <c r="C11" s="70" t="s">
        <v>99</v>
      </c>
      <c r="D11" s="70" t="s">
        <v>100</v>
      </c>
    </row>
    <row r="12" spans="2:4" ht="15.6" x14ac:dyDescent="0.3">
      <c r="B12" s="71"/>
      <c r="C12" s="72"/>
      <c r="D12" s="72"/>
    </row>
    <row r="13" spans="2:4" ht="15.6" x14ac:dyDescent="0.3">
      <c r="B13" s="73" t="s">
        <v>101</v>
      </c>
      <c r="C13" s="74" t="s">
        <v>102</v>
      </c>
      <c r="D13" s="75">
        <v>0.04</v>
      </c>
    </row>
    <row r="14" spans="2:4" ht="15.6" x14ac:dyDescent="0.3">
      <c r="B14" s="73"/>
      <c r="C14" s="74"/>
      <c r="D14" s="76"/>
    </row>
    <row r="15" spans="2:4" ht="15.6" x14ac:dyDescent="0.3">
      <c r="B15" s="73" t="s">
        <v>103</v>
      </c>
      <c r="C15" s="74" t="s">
        <v>104</v>
      </c>
      <c r="D15" s="75">
        <v>1.23E-2</v>
      </c>
    </row>
    <row r="16" spans="2:4" ht="15.6" x14ac:dyDescent="0.3">
      <c r="B16" s="73"/>
      <c r="C16" s="74"/>
      <c r="D16" s="77"/>
    </row>
    <row r="17" spans="2:4" ht="15.6" x14ac:dyDescent="0.3">
      <c r="B17" s="73" t="s">
        <v>105</v>
      </c>
      <c r="C17" s="74" t="s">
        <v>106</v>
      </c>
      <c r="D17" s="75">
        <v>9.7000000000000003E-3</v>
      </c>
    </row>
    <row r="18" spans="2:4" ht="15.6" x14ac:dyDescent="0.3">
      <c r="B18" s="73"/>
      <c r="C18" s="74"/>
      <c r="D18" s="77"/>
    </row>
    <row r="19" spans="2:4" ht="15.6" x14ac:dyDescent="0.3">
      <c r="B19" s="73" t="s">
        <v>107</v>
      </c>
      <c r="C19" s="74" t="s">
        <v>108</v>
      </c>
      <c r="D19" s="75">
        <v>8.0000000000000002E-3</v>
      </c>
    </row>
    <row r="20" spans="2:4" ht="15.6" x14ac:dyDescent="0.3">
      <c r="B20" s="73"/>
      <c r="C20" s="74"/>
      <c r="D20" s="78"/>
    </row>
    <row r="21" spans="2:4" ht="15.6" x14ac:dyDescent="0.3">
      <c r="B21" s="73" t="s">
        <v>109</v>
      </c>
      <c r="C21" s="74" t="s">
        <v>109</v>
      </c>
      <c r="D21" s="78">
        <v>0.03</v>
      </c>
    </row>
    <row r="22" spans="2:4" ht="15.6" x14ac:dyDescent="0.3">
      <c r="B22" s="73" t="s">
        <v>110</v>
      </c>
      <c r="C22" s="74" t="s">
        <v>111</v>
      </c>
      <c r="D22" s="78">
        <v>0.02</v>
      </c>
    </row>
    <row r="23" spans="2:4" ht="15.6" x14ac:dyDescent="0.3">
      <c r="B23" s="73" t="s">
        <v>112</v>
      </c>
      <c r="C23" s="74" t="s">
        <v>112</v>
      </c>
      <c r="D23" s="78">
        <v>6.4999999999999997E-3</v>
      </c>
    </row>
    <row r="24" spans="2:4" ht="15.6" x14ac:dyDescent="0.3">
      <c r="B24" s="73" t="s">
        <v>113</v>
      </c>
      <c r="C24" s="74" t="s">
        <v>114</v>
      </c>
      <c r="D24" s="78">
        <v>0</v>
      </c>
    </row>
    <row r="25" spans="2:4" ht="15.6" x14ac:dyDescent="0.3">
      <c r="B25" s="73" t="s">
        <v>115</v>
      </c>
      <c r="C25" s="74" t="s">
        <v>11</v>
      </c>
      <c r="D25" s="75">
        <f>SUM(D21:D24)</f>
        <v>5.6500000000000002E-2</v>
      </c>
    </row>
    <row r="26" spans="2:4" ht="15.6" x14ac:dyDescent="0.3">
      <c r="B26" s="73"/>
      <c r="C26" s="74"/>
      <c r="D26" s="78"/>
    </row>
    <row r="27" spans="2:4" ht="15.6" x14ac:dyDescent="0.3">
      <c r="B27" s="73" t="s">
        <v>116</v>
      </c>
      <c r="C27" s="74" t="s">
        <v>90</v>
      </c>
      <c r="D27" s="75">
        <v>6.1800000000000001E-2</v>
      </c>
    </row>
    <row r="28" spans="2:4" ht="15.6" x14ac:dyDescent="0.3">
      <c r="B28" s="71"/>
      <c r="C28" s="72"/>
      <c r="D28" s="79"/>
    </row>
    <row r="29" spans="2:4" ht="15.6" x14ac:dyDescent="0.3">
      <c r="B29" s="80" t="s">
        <v>117</v>
      </c>
      <c r="C29" s="81"/>
      <c r="D29" s="75">
        <f>ROUND((((1+D13+D19+D17)*(1+D15)*(1+D27))/(1-D25))-1,4)</f>
        <v>0.20499999999999999</v>
      </c>
    </row>
    <row r="30" spans="2:4" ht="15.6" x14ac:dyDescent="0.3">
      <c r="C30" s="64"/>
      <c r="D30" s="82"/>
    </row>
    <row r="31" spans="2:4" ht="15.6" x14ac:dyDescent="0.3">
      <c r="C31" s="64"/>
      <c r="D31" s="64"/>
    </row>
    <row r="32" spans="2:4" ht="15.6" x14ac:dyDescent="0.3">
      <c r="B32" s="36" t="s">
        <v>118</v>
      </c>
      <c r="C32" s="64"/>
      <c r="D32" s="64"/>
    </row>
    <row r="33" spans="2:4" ht="15.6" x14ac:dyDescent="0.3">
      <c r="B33" s="83"/>
      <c r="C33" s="84"/>
      <c r="D33" s="85"/>
    </row>
    <row r="34" spans="2:4" ht="15.6" x14ac:dyDescent="0.3">
      <c r="B34" s="87"/>
      <c r="C34" s="64"/>
      <c r="D34" s="88"/>
    </row>
    <row r="35" spans="2:4" ht="15.6" x14ac:dyDescent="0.3">
      <c r="B35" s="87"/>
      <c r="C35" s="64"/>
      <c r="D35" s="88"/>
    </row>
    <row r="36" spans="2:4" ht="15.6" x14ac:dyDescent="0.3">
      <c r="B36" s="87"/>
      <c r="C36" s="64"/>
      <c r="D36" s="88"/>
    </row>
    <row r="37" spans="2:4" ht="15.6" x14ac:dyDescent="0.3">
      <c r="B37" s="87"/>
      <c r="C37" s="64"/>
      <c r="D37" s="88"/>
    </row>
    <row r="38" spans="2:4" ht="15.6" x14ac:dyDescent="0.3">
      <c r="B38" s="89"/>
      <c r="C38" s="90"/>
      <c r="D38" s="91"/>
    </row>
    <row r="39" spans="2:4" ht="15.6" x14ac:dyDescent="0.3">
      <c r="B39" s="86"/>
      <c r="C39" s="64"/>
      <c r="D39" s="64"/>
    </row>
    <row r="40" spans="2:4" ht="15.6" x14ac:dyDescent="0.3">
      <c r="B40" s="86" t="s">
        <v>119</v>
      </c>
      <c r="C40" s="64"/>
      <c r="D40" s="64"/>
    </row>
    <row r="41" spans="2:4" ht="15.6" x14ac:dyDescent="0.3">
      <c r="B41" s="276" t="s">
        <v>120</v>
      </c>
      <c r="C41" s="277"/>
      <c r="D41" s="277"/>
    </row>
    <row r="42" spans="2:4" ht="45.6" customHeight="1" x14ac:dyDescent="0.3">
      <c r="B42" s="276" t="s">
        <v>202</v>
      </c>
      <c r="C42" s="277"/>
      <c r="D42" s="277"/>
    </row>
    <row r="43" spans="2:4" ht="97.95" customHeight="1" x14ac:dyDescent="0.3">
      <c r="B43" s="276" t="s">
        <v>222</v>
      </c>
      <c r="C43" s="277"/>
      <c r="D43" s="277"/>
    </row>
    <row r="44" spans="2:4" ht="15.6" x14ac:dyDescent="0.3">
      <c r="C44" s="64"/>
      <c r="D44" s="64"/>
    </row>
    <row r="45" spans="2:4" ht="14.25" customHeight="1" x14ac:dyDescent="0.3">
      <c r="C45" s="64"/>
      <c r="D45" s="64"/>
    </row>
    <row r="46" spans="2:4" ht="14.25" customHeight="1" x14ac:dyDescent="0.3"/>
    <row r="47" spans="2:4" ht="14.4" customHeight="1" x14ac:dyDescent="0.3">
      <c r="B47" s="64"/>
    </row>
    <row r="48" spans="2:4" ht="14.25" customHeight="1" x14ac:dyDescent="0.3">
      <c r="C48" s="64"/>
      <c r="D48" s="64"/>
    </row>
    <row r="49" spans="3:4" ht="14.25" customHeight="1" x14ac:dyDescent="0.3">
      <c r="C49" s="64"/>
      <c r="D49" s="64"/>
    </row>
    <row r="50" spans="3:4" ht="14.25" customHeight="1" x14ac:dyDescent="0.3">
      <c r="C50" s="64"/>
      <c r="D50" s="64"/>
    </row>
    <row r="51" spans="3:4" ht="14.25" customHeight="1" x14ac:dyDescent="0.3">
      <c r="C51" s="64"/>
      <c r="D51" s="64"/>
    </row>
    <row r="52" spans="3:4" ht="14.25" customHeight="1" x14ac:dyDescent="0.3">
      <c r="C52" s="64"/>
      <c r="D52" s="64"/>
    </row>
    <row r="53" spans="3:4" ht="14.25" customHeight="1" x14ac:dyDescent="0.3">
      <c r="C53" s="64"/>
      <c r="D53" s="64"/>
    </row>
    <row r="54" spans="3:4" ht="14.25" customHeight="1" x14ac:dyDescent="0.3">
      <c r="C54" s="64"/>
      <c r="D54" s="64"/>
    </row>
    <row r="55" spans="3:4" ht="14.25" customHeight="1" x14ac:dyDescent="0.3">
      <c r="C55" s="64"/>
      <c r="D55" s="64"/>
    </row>
    <row r="56" spans="3:4" ht="14.25" customHeight="1" x14ac:dyDescent="0.3">
      <c r="C56" s="64"/>
      <c r="D56" s="64"/>
    </row>
    <row r="57" spans="3:4" ht="14.25" customHeight="1" x14ac:dyDescent="0.3">
      <c r="C57" s="64"/>
      <c r="D57" s="64"/>
    </row>
    <row r="58" spans="3:4" ht="14.25" customHeight="1" x14ac:dyDescent="0.3">
      <c r="C58" s="64"/>
      <c r="D58" s="64"/>
    </row>
    <row r="59" spans="3:4" ht="14.25" customHeight="1" x14ac:dyDescent="0.3">
      <c r="C59" s="64"/>
      <c r="D59" s="64"/>
    </row>
    <row r="60" spans="3:4" ht="14.25" customHeight="1" x14ac:dyDescent="0.3">
      <c r="C60" s="64"/>
      <c r="D60" s="64"/>
    </row>
    <row r="61" spans="3:4" ht="14.25" customHeight="1" x14ac:dyDescent="0.3">
      <c r="C61" s="64"/>
      <c r="D61" s="64"/>
    </row>
    <row r="62" spans="3:4" ht="14.25" customHeight="1" x14ac:dyDescent="0.3">
      <c r="C62" s="64"/>
      <c r="D62" s="64"/>
    </row>
    <row r="63" spans="3:4" ht="14.25" customHeight="1" x14ac:dyDescent="0.3">
      <c r="C63" s="64"/>
      <c r="D63" s="64"/>
    </row>
    <row r="64" spans="3:4" ht="14.25" customHeight="1" x14ac:dyDescent="0.3">
      <c r="C64" s="64"/>
      <c r="D64" s="64"/>
    </row>
    <row r="65" spans="3:4" ht="14.25" customHeight="1" x14ac:dyDescent="0.3">
      <c r="C65" s="64"/>
      <c r="D65" s="64"/>
    </row>
    <row r="66" spans="3:4" ht="14.25" customHeight="1" x14ac:dyDescent="0.3">
      <c r="C66" s="64"/>
      <c r="D66" s="64"/>
    </row>
    <row r="67" spans="3:4" ht="14.25" customHeight="1" x14ac:dyDescent="0.3">
      <c r="C67" s="64"/>
      <c r="D67" s="64"/>
    </row>
    <row r="68" spans="3:4" ht="14.25" customHeight="1" x14ac:dyDescent="0.3">
      <c r="C68" s="64"/>
      <c r="D68" s="64"/>
    </row>
    <row r="69" spans="3:4" ht="14.25" customHeight="1" x14ac:dyDescent="0.3">
      <c r="C69" s="64"/>
      <c r="D69" s="64"/>
    </row>
    <row r="70" spans="3:4" ht="14.25" customHeight="1" x14ac:dyDescent="0.3">
      <c r="C70" s="64"/>
      <c r="D70" s="64"/>
    </row>
    <row r="71" spans="3:4" ht="14.25" customHeight="1" x14ac:dyDescent="0.3">
      <c r="C71" s="64"/>
      <c r="D71" s="64"/>
    </row>
    <row r="72" spans="3:4" ht="14.25" customHeight="1" x14ac:dyDescent="0.3">
      <c r="C72" s="64"/>
      <c r="D72" s="64"/>
    </row>
    <row r="73" spans="3:4" ht="14.25" customHeight="1" x14ac:dyDescent="0.3">
      <c r="C73" s="64"/>
      <c r="D73" s="64"/>
    </row>
    <row r="74" spans="3:4" ht="14.25" customHeight="1" x14ac:dyDescent="0.3">
      <c r="C74" s="64"/>
      <c r="D74" s="64"/>
    </row>
    <row r="75" spans="3:4" ht="14.25" customHeight="1" x14ac:dyDescent="0.3">
      <c r="C75" s="64"/>
      <c r="D75" s="64"/>
    </row>
    <row r="76" spans="3:4" ht="14.25" customHeight="1" x14ac:dyDescent="0.3">
      <c r="C76" s="64"/>
      <c r="D76" s="64"/>
    </row>
    <row r="77" spans="3:4" ht="14.25" customHeight="1" x14ac:dyDescent="0.3">
      <c r="C77" s="64"/>
      <c r="D77" s="64"/>
    </row>
    <row r="78" spans="3:4" ht="14.25" customHeight="1" x14ac:dyDescent="0.3">
      <c r="C78" s="64"/>
      <c r="D78" s="64"/>
    </row>
    <row r="79" spans="3:4" ht="14.25" customHeight="1" x14ac:dyDescent="0.3">
      <c r="C79" s="64"/>
      <c r="D79" s="64"/>
    </row>
    <row r="80" spans="3:4" ht="14.25" customHeight="1" x14ac:dyDescent="0.3">
      <c r="C80" s="64"/>
      <c r="D80" s="64"/>
    </row>
    <row r="81" spans="3:4" ht="14.25" customHeight="1" x14ac:dyDescent="0.3">
      <c r="C81" s="64"/>
      <c r="D81" s="64"/>
    </row>
    <row r="82" spans="3:4" ht="14.25" customHeight="1" x14ac:dyDescent="0.3">
      <c r="C82" s="64"/>
      <c r="D82" s="64"/>
    </row>
    <row r="83" spans="3:4" ht="14.25" customHeight="1" x14ac:dyDescent="0.3">
      <c r="C83" s="64"/>
      <c r="D83" s="64"/>
    </row>
    <row r="84" spans="3:4" ht="14.25" customHeight="1" x14ac:dyDescent="0.3">
      <c r="C84" s="64"/>
      <c r="D84" s="64"/>
    </row>
    <row r="85" spans="3:4" ht="14.25" customHeight="1" x14ac:dyDescent="0.3">
      <c r="C85" s="64"/>
      <c r="D85" s="64"/>
    </row>
    <row r="86" spans="3:4" ht="14.25" customHeight="1" x14ac:dyDescent="0.3">
      <c r="C86" s="64"/>
      <c r="D86" s="64"/>
    </row>
    <row r="87" spans="3:4" ht="14.25" customHeight="1" x14ac:dyDescent="0.3">
      <c r="C87" s="64"/>
      <c r="D87" s="64"/>
    </row>
    <row r="88" spans="3:4" ht="14.25" customHeight="1" x14ac:dyDescent="0.3">
      <c r="C88" s="64"/>
      <c r="D88" s="64"/>
    </row>
    <row r="89" spans="3:4" ht="14.25" customHeight="1" x14ac:dyDescent="0.3">
      <c r="C89" s="64"/>
      <c r="D89" s="64"/>
    </row>
    <row r="90" spans="3:4" ht="14.25" customHeight="1" x14ac:dyDescent="0.3">
      <c r="C90" s="64"/>
      <c r="D90" s="64"/>
    </row>
    <row r="91" spans="3:4" ht="14.25" customHeight="1" x14ac:dyDescent="0.3">
      <c r="C91" s="64"/>
      <c r="D91" s="64"/>
    </row>
    <row r="92" spans="3:4" ht="14.25" customHeight="1" x14ac:dyDescent="0.3">
      <c r="C92" s="64"/>
      <c r="D92" s="64"/>
    </row>
    <row r="93" spans="3:4" ht="14.25" customHeight="1" x14ac:dyDescent="0.3">
      <c r="C93" s="64"/>
      <c r="D93" s="64"/>
    </row>
    <row r="94" spans="3:4" ht="14.25" customHeight="1" x14ac:dyDescent="0.3">
      <c r="C94" s="64"/>
      <c r="D94" s="64"/>
    </row>
    <row r="95" spans="3:4" ht="14.25" customHeight="1" x14ac:dyDescent="0.3">
      <c r="C95" s="64"/>
      <c r="D95" s="64"/>
    </row>
    <row r="96" spans="3:4" ht="14.25" customHeight="1" x14ac:dyDescent="0.3">
      <c r="C96" s="64"/>
      <c r="D96" s="64"/>
    </row>
    <row r="97" spans="3:4" ht="14.25" customHeight="1" x14ac:dyDescent="0.3">
      <c r="C97" s="64"/>
      <c r="D97" s="64"/>
    </row>
    <row r="98" spans="3:4" ht="14.25" customHeight="1" x14ac:dyDescent="0.3">
      <c r="C98" s="64"/>
      <c r="D98" s="64"/>
    </row>
    <row r="99" spans="3:4" ht="14.25" customHeight="1" x14ac:dyDescent="0.3">
      <c r="C99" s="64"/>
      <c r="D99" s="64"/>
    </row>
    <row r="100" spans="3:4" ht="14.25" customHeight="1" x14ac:dyDescent="0.3">
      <c r="C100" s="64"/>
      <c r="D100" s="64"/>
    </row>
    <row r="101" spans="3:4" ht="14.25" customHeight="1" x14ac:dyDescent="0.3">
      <c r="C101" s="64"/>
      <c r="D101" s="64"/>
    </row>
    <row r="102" spans="3:4" ht="14.25" customHeight="1" x14ac:dyDescent="0.3">
      <c r="C102" s="64"/>
      <c r="D102" s="64"/>
    </row>
    <row r="103" spans="3:4" ht="14.25" customHeight="1" x14ac:dyDescent="0.3">
      <c r="C103" s="64"/>
      <c r="D103" s="64"/>
    </row>
    <row r="104" spans="3:4" ht="14.25" customHeight="1" x14ac:dyDescent="0.3">
      <c r="C104" s="64"/>
      <c r="D104" s="64"/>
    </row>
    <row r="105" spans="3:4" ht="14.25" customHeight="1" x14ac:dyDescent="0.3">
      <c r="C105" s="64"/>
      <c r="D105" s="64"/>
    </row>
    <row r="106" spans="3:4" ht="14.25" customHeight="1" x14ac:dyDescent="0.3">
      <c r="C106" s="64"/>
      <c r="D106" s="64"/>
    </row>
    <row r="107" spans="3:4" ht="14.25" customHeight="1" x14ac:dyDescent="0.3">
      <c r="C107" s="64"/>
      <c r="D107" s="64"/>
    </row>
    <row r="108" spans="3:4" ht="14.25" customHeight="1" x14ac:dyDescent="0.3">
      <c r="C108" s="64"/>
      <c r="D108" s="64"/>
    </row>
    <row r="109" spans="3:4" ht="14.25" customHeight="1" x14ac:dyDescent="0.3">
      <c r="C109" s="64"/>
      <c r="D109" s="64"/>
    </row>
    <row r="110" spans="3:4" ht="14.25" customHeight="1" x14ac:dyDescent="0.3">
      <c r="C110" s="64"/>
      <c r="D110" s="64"/>
    </row>
    <row r="111" spans="3:4" ht="14.25" customHeight="1" x14ac:dyDescent="0.3">
      <c r="C111" s="64"/>
      <c r="D111" s="64"/>
    </row>
    <row r="112" spans="3:4" ht="14.25" customHeight="1" x14ac:dyDescent="0.3">
      <c r="C112" s="64"/>
      <c r="D112" s="64"/>
    </row>
    <row r="113" spans="3:4" ht="14.25" customHeight="1" x14ac:dyDescent="0.3">
      <c r="C113" s="64"/>
      <c r="D113" s="64"/>
    </row>
    <row r="114" spans="3:4" ht="14.25" customHeight="1" x14ac:dyDescent="0.3">
      <c r="C114" s="64"/>
      <c r="D114" s="64"/>
    </row>
    <row r="115" spans="3:4" ht="14.25" customHeight="1" x14ac:dyDescent="0.3">
      <c r="C115" s="64"/>
      <c r="D115" s="64"/>
    </row>
    <row r="116" spans="3:4" ht="14.25" customHeight="1" x14ac:dyDescent="0.3">
      <c r="C116" s="64"/>
      <c r="D116" s="64"/>
    </row>
    <row r="117" spans="3:4" ht="14.25" customHeight="1" x14ac:dyDescent="0.3">
      <c r="C117" s="64"/>
      <c r="D117" s="64"/>
    </row>
    <row r="118" spans="3:4" ht="14.25" customHeight="1" x14ac:dyDescent="0.3">
      <c r="C118" s="64"/>
      <c r="D118" s="64"/>
    </row>
    <row r="119" spans="3:4" ht="14.25" customHeight="1" x14ac:dyDescent="0.3">
      <c r="C119" s="64"/>
      <c r="D119" s="64"/>
    </row>
    <row r="120" spans="3:4" ht="14.25" customHeight="1" x14ac:dyDescent="0.3">
      <c r="C120" s="64"/>
      <c r="D120" s="64"/>
    </row>
    <row r="121" spans="3:4" ht="14.25" customHeight="1" x14ac:dyDescent="0.3">
      <c r="C121" s="64"/>
      <c r="D121" s="64"/>
    </row>
    <row r="122" spans="3:4" ht="14.25" customHeight="1" x14ac:dyDescent="0.3">
      <c r="C122" s="64"/>
      <c r="D122" s="64"/>
    </row>
    <row r="123" spans="3:4" ht="14.25" customHeight="1" x14ac:dyDescent="0.3">
      <c r="C123" s="64"/>
      <c r="D123" s="64"/>
    </row>
    <row r="124" spans="3:4" ht="14.25" customHeight="1" x14ac:dyDescent="0.3">
      <c r="C124" s="64"/>
      <c r="D124" s="64"/>
    </row>
    <row r="125" spans="3:4" ht="14.25" customHeight="1" x14ac:dyDescent="0.3">
      <c r="C125" s="64"/>
      <c r="D125" s="64"/>
    </row>
    <row r="126" spans="3:4" ht="14.25" customHeight="1" x14ac:dyDescent="0.3">
      <c r="C126" s="64"/>
      <c r="D126" s="64"/>
    </row>
    <row r="127" spans="3:4" ht="14.25" customHeight="1" x14ac:dyDescent="0.3">
      <c r="C127" s="64"/>
      <c r="D127" s="64"/>
    </row>
    <row r="128" spans="3:4" ht="14.25" customHeight="1" x14ac:dyDescent="0.3">
      <c r="C128" s="64"/>
      <c r="D128" s="64"/>
    </row>
    <row r="129" spans="3:4" ht="14.25" customHeight="1" x14ac:dyDescent="0.3">
      <c r="C129" s="64"/>
      <c r="D129" s="64"/>
    </row>
    <row r="130" spans="3:4" ht="14.25" customHeight="1" x14ac:dyDescent="0.3">
      <c r="C130" s="64"/>
      <c r="D130" s="64"/>
    </row>
    <row r="131" spans="3:4" ht="14.25" customHeight="1" x14ac:dyDescent="0.3">
      <c r="C131" s="64"/>
      <c r="D131" s="64"/>
    </row>
    <row r="132" spans="3:4" ht="14.25" customHeight="1" x14ac:dyDescent="0.3">
      <c r="C132" s="64"/>
      <c r="D132" s="64"/>
    </row>
    <row r="133" spans="3:4" ht="14.25" customHeight="1" x14ac:dyDescent="0.3">
      <c r="C133" s="64"/>
      <c r="D133" s="64"/>
    </row>
    <row r="134" spans="3:4" ht="14.25" customHeight="1" x14ac:dyDescent="0.3">
      <c r="C134" s="64"/>
      <c r="D134" s="64"/>
    </row>
    <row r="135" spans="3:4" ht="14.25" customHeight="1" x14ac:dyDescent="0.3">
      <c r="C135" s="64"/>
      <c r="D135" s="64"/>
    </row>
    <row r="136" spans="3:4" ht="14.25" customHeight="1" x14ac:dyDescent="0.3">
      <c r="C136" s="64"/>
      <c r="D136" s="64"/>
    </row>
    <row r="137" spans="3:4" ht="14.25" customHeight="1" x14ac:dyDescent="0.3">
      <c r="C137" s="64"/>
      <c r="D137" s="64"/>
    </row>
    <row r="138" spans="3:4" ht="14.25" customHeight="1" x14ac:dyDescent="0.3">
      <c r="C138" s="64"/>
      <c r="D138" s="64"/>
    </row>
    <row r="139" spans="3:4" ht="14.25" customHeight="1" x14ac:dyDescent="0.3">
      <c r="C139" s="64"/>
      <c r="D139" s="64"/>
    </row>
    <row r="140" spans="3:4" ht="14.25" customHeight="1" x14ac:dyDescent="0.3">
      <c r="C140" s="64"/>
      <c r="D140" s="64"/>
    </row>
    <row r="141" spans="3:4" ht="14.25" customHeight="1" x14ac:dyDescent="0.3">
      <c r="C141" s="64"/>
      <c r="D141" s="64"/>
    </row>
    <row r="142" spans="3:4" ht="14.25" customHeight="1" x14ac:dyDescent="0.3">
      <c r="C142" s="64"/>
      <c r="D142" s="64"/>
    </row>
    <row r="143" spans="3:4" ht="14.25" customHeight="1" x14ac:dyDescent="0.3">
      <c r="C143" s="64"/>
      <c r="D143" s="64"/>
    </row>
    <row r="144" spans="3:4" ht="14.25" customHeight="1" x14ac:dyDescent="0.3">
      <c r="C144" s="64"/>
      <c r="D144" s="64"/>
    </row>
    <row r="145" spans="3:4" ht="14.25" customHeight="1" x14ac:dyDescent="0.3">
      <c r="C145" s="64"/>
      <c r="D145" s="64"/>
    </row>
    <row r="146" spans="3:4" ht="14.25" customHeight="1" x14ac:dyDescent="0.3">
      <c r="C146" s="64"/>
      <c r="D146" s="64"/>
    </row>
    <row r="147" spans="3:4" ht="14.25" customHeight="1" x14ac:dyDescent="0.3">
      <c r="C147" s="64"/>
      <c r="D147" s="64"/>
    </row>
    <row r="148" spans="3:4" ht="14.25" customHeight="1" x14ac:dyDescent="0.3">
      <c r="C148" s="64"/>
      <c r="D148" s="64"/>
    </row>
    <row r="149" spans="3:4" ht="14.25" customHeight="1" x14ac:dyDescent="0.3">
      <c r="C149" s="64"/>
      <c r="D149" s="64"/>
    </row>
    <row r="150" spans="3:4" ht="14.25" customHeight="1" x14ac:dyDescent="0.3">
      <c r="C150" s="64"/>
      <c r="D150" s="64"/>
    </row>
    <row r="151" spans="3:4" ht="14.25" customHeight="1" x14ac:dyDescent="0.3">
      <c r="C151" s="64"/>
      <c r="D151" s="64"/>
    </row>
    <row r="152" spans="3:4" ht="14.25" customHeight="1" x14ac:dyDescent="0.3">
      <c r="C152" s="64"/>
      <c r="D152" s="64"/>
    </row>
    <row r="153" spans="3:4" ht="14.25" customHeight="1" x14ac:dyDescent="0.3">
      <c r="C153" s="64"/>
      <c r="D153" s="64"/>
    </row>
    <row r="154" spans="3:4" ht="14.25" customHeight="1" x14ac:dyDescent="0.3">
      <c r="C154" s="64"/>
      <c r="D154" s="64"/>
    </row>
    <row r="155" spans="3:4" ht="14.25" customHeight="1" x14ac:dyDescent="0.3">
      <c r="C155" s="64"/>
      <c r="D155" s="64"/>
    </row>
    <row r="156" spans="3:4" ht="14.25" customHeight="1" x14ac:dyDescent="0.3">
      <c r="C156" s="64"/>
      <c r="D156" s="64"/>
    </row>
    <row r="157" spans="3:4" ht="14.25" customHeight="1" x14ac:dyDescent="0.3">
      <c r="C157" s="64"/>
      <c r="D157" s="64"/>
    </row>
    <row r="158" spans="3:4" ht="14.25" customHeight="1" x14ac:dyDescent="0.3">
      <c r="C158" s="64"/>
      <c r="D158" s="64"/>
    </row>
    <row r="159" spans="3:4" ht="14.25" customHeight="1" x14ac:dyDescent="0.3">
      <c r="C159" s="64"/>
      <c r="D159" s="64"/>
    </row>
    <row r="160" spans="3:4" ht="14.25" customHeight="1" x14ac:dyDescent="0.3">
      <c r="C160" s="64"/>
      <c r="D160" s="64"/>
    </row>
    <row r="161" spans="3:4" ht="14.25" customHeight="1" x14ac:dyDescent="0.3">
      <c r="C161" s="64"/>
      <c r="D161" s="64"/>
    </row>
    <row r="162" spans="3:4" ht="14.25" customHeight="1" x14ac:dyDescent="0.3">
      <c r="C162" s="64"/>
      <c r="D162" s="64"/>
    </row>
    <row r="163" spans="3:4" ht="14.25" customHeight="1" x14ac:dyDescent="0.3">
      <c r="C163" s="64"/>
      <c r="D163" s="64"/>
    </row>
    <row r="164" spans="3:4" ht="14.25" customHeight="1" x14ac:dyDescent="0.3">
      <c r="C164" s="64"/>
      <c r="D164" s="64"/>
    </row>
    <row r="165" spans="3:4" ht="14.25" customHeight="1" x14ac:dyDescent="0.3">
      <c r="C165" s="64"/>
      <c r="D165" s="64"/>
    </row>
    <row r="166" spans="3:4" ht="14.25" customHeight="1" x14ac:dyDescent="0.3">
      <c r="C166" s="64"/>
      <c r="D166" s="64"/>
    </row>
    <row r="167" spans="3:4" ht="14.25" customHeight="1" x14ac:dyDescent="0.3">
      <c r="C167" s="64"/>
      <c r="D167" s="64"/>
    </row>
    <row r="168" spans="3:4" ht="14.25" customHeight="1" x14ac:dyDescent="0.3">
      <c r="C168" s="64"/>
      <c r="D168" s="64"/>
    </row>
    <row r="169" spans="3:4" ht="14.25" customHeight="1" x14ac:dyDescent="0.3">
      <c r="C169" s="64"/>
      <c r="D169" s="64"/>
    </row>
    <row r="170" spans="3:4" ht="14.25" customHeight="1" x14ac:dyDescent="0.3">
      <c r="C170" s="64"/>
      <c r="D170" s="64"/>
    </row>
    <row r="171" spans="3:4" ht="14.25" customHeight="1" x14ac:dyDescent="0.3">
      <c r="C171" s="64"/>
      <c r="D171" s="64"/>
    </row>
    <row r="172" spans="3:4" ht="14.25" customHeight="1" x14ac:dyDescent="0.3">
      <c r="C172" s="64"/>
      <c r="D172" s="64"/>
    </row>
    <row r="173" spans="3:4" ht="14.25" customHeight="1" x14ac:dyDescent="0.3">
      <c r="C173" s="64"/>
      <c r="D173" s="64"/>
    </row>
    <row r="174" spans="3:4" ht="14.25" customHeight="1" x14ac:dyDescent="0.3">
      <c r="C174" s="64"/>
      <c r="D174" s="64"/>
    </row>
    <row r="175" spans="3:4" ht="14.25" customHeight="1" x14ac:dyDescent="0.3">
      <c r="C175" s="64"/>
      <c r="D175" s="64"/>
    </row>
    <row r="176" spans="3:4" ht="14.25" customHeight="1" x14ac:dyDescent="0.3">
      <c r="C176" s="64"/>
      <c r="D176" s="64"/>
    </row>
    <row r="177" spans="3:4" ht="14.25" customHeight="1" x14ac:dyDescent="0.3">
      <c r="C177" s="64"/>
      <c r="D177" s="64"/>
    </row>
    <row r="178" spans="3:4" ht="14.25" customHeight="1" x14ac:dyDescent="0.3">
      <c r="C178" s="64"/>
      <c r="D178" s="64"/>
    </row>
    <row r="179" spans="3:4" ht="14.25" customHeight="1" x14ac:dyDescent="0.3">
      <c r="C179" s="64"/>
      <c r="D179" s="64"/>
    </row>
    <row r="180" spans="3:4" ht="14.25" customHeight="1" x14ac:dyDescent="0.3">
      <c r="C180" s="64"/>
      <c r="D180" s="64"/>
    </row>
    <row r="181" spans="3:4" ht="14.25" customHeight="1" x14ac:dyDescent="0.3">
      <c r="C181" s="64"/>
      <c r="D181" s="64"/>
    </row>
    <row r="182" spans="3:4" ht="14.25" customHeight="1" x14ac:dyDescent="0.3">
      <c r="C182" s="64"/>
      <c r="D182" s="64"/>
    </row>
    <row r="183" spans="3:4" ht="14.25" customHeight="1" x14ac:dyDescent="0.3">
      <c r="C183" s="64"/>
      <c r="D183" s="64"/>
    </row>
    <row r="184" spans="3:4" ht="14.25" customHeight="1" x14ac:dyDescent="0.3">
      <c r="C184" s="64"/>
      <c r="D184" s="64"/>
    </row>
    <row r="185" spans="3:4" ht="14.25" customHeight="1" x14ac:dyDescent="0.3">
      <c r="C185" s="64"/>
      <c r="D185" s="64"/>
    </row>
    <row r="186" spans="3:4" ht="14.25" customHeight="1" x14ac:dyDescent="0.3">
      <c r="C186" s="64"/>
      <c r="D186" s="64"/>
    </row>
    <row r="187" spans="3:4" ht="14.25" customHeight="1" x14ac:dyDescent="0.3">
      <c r="C187" s="64"/>
      <c r="D187" s="64"/>
    </row>
    <row r="188" spans="3:4" ht="14.25" customHeight="1" x14ac:dyDescent="0.3">
      <c r="C188" s="64"/>
      <c r="D188" s="64"/>
    </row>
    <row r="189" spans="3:4" ht="14.25" customHeight="1" x14ac:dyDescent="0.3">
      <c r="C189" s="64"/>
      <c r="D189" s="64"/>
    </row>
    <row r="190" spans="3:4" ht="14.25" customHeight="1" x14ac:dyDescent="0.3">
      <c r="C190" s="64"/>
      <c r="D190" s="64"/>
    </row>
    <row r="191" spans="3:4" ht="14.25" customHeight="1" x14ac:dyDescent="0.3">
      <c r="C191" s="64"/>
      <c r="D191" s="64"/>
    </row>
    <row r="192" spans="3:4" ht="14.25" customHeight="1" x14ac:dyDescent="0.3">
      <c r="C192" s="64"/>
      <c r="D192" s="64"/>
    </row>
    <row r="193" spans="3:4" ht="14.25" customHeight="1" x14ac:dyDescent="0.3">
      <c r="C193" s="64"/>
      <c r="D193" s="64"/>
    </row>
    <row r="194" spans="3:4" ht="14.25" customHeight="1" x14ac:dyDescent="0.3">
      <c r="C194" s="64"/>
      <c r="D194" s="64"/>
    </row>
    <row r="195" spans="3:4" ht="14.25" customHeight="1" x14ac:dyDescent="0.3">
      <c r="C195" s="64"/>
      <c r="D195" s="64"/>
    </row>
    <row r="196" spans="3:4" ht="14.25" customHeight="1" x14ac:dyDescent="0.3">
      <c r="C196" s="64"/>
      <c r="D196" s="64"/>
    </row>
    <row r="197" spans="3:4" ht="14.25" customHeight="1" x14ac:dyDescent="0.3">
      <c r="C197" s="64"/>
      <c r="D197" s="64"/>
    </row>
    <row r="198" spans="3:4" ht="14.25" customHeight="1" x14ac:dyDescent="0.3">
      <c r="C198" s="64"/>
      <c r="D198" s="64"/>
    </row>
    <row r="199" spans="3:4" ht="14.25" customHeight="1" x14ac:dyDescent="0.3">
      <c r="C199" s="64"/>
      <c r="D199" s="64"/>
    </row>
    <row r="200" spans="3:4" ht="14.25" customHeight="1" x14ac:dyDescent="0.3">
      <c r="C200" s="64"/>
      <c r="D200" s="64"/>
    </row>
    <row r="201" spans="3:4" ht="14.25" customHeight="1" x14ac:dyDescent="0.3">
      <c r="C201" s="64"/>
      <c r="D201" s="64"/>
    </row>
    <row r="202" spans="3:4" ht="14.25" customHeight="1" x14ac:dyDescent="0.3">
      <c r="C202" s="64"/>
      <c r="D202" s="64"/>
    </row>
    <row r="203" spans="3:4" ht="14.25" customHeight="1" x14ac:dyDescent="0.3">
      <c r="C203" s="64"/>
      <c r="D203" s="64"/>
    </row>
    <row r="204" spans="3:4" ht="14.25" customHeight="1" x14ac:dyDescent="0.3">
      <c r="C204" s="64"/>
      <c r="D204" s="64"/>
    </row>
    <row r="205" spans="3:4" ht="14.25" customHeight="1" x14ac:dyDescent="0.3">
      <c r="C205" s="64"/>
      <c r="D205" s="64"/>
    </row>
    <row r="206" spans="3:4" ht="14.25" customHeight="1" x14ac:dyDescent="0.3">
      <c r="C206" s="64"/>
      <c r="D206" s="64"/>
    </row>
    <row r="207" spans="3:4" ht="14.25" customHeight="1" x14ac:dyDescent="0.3">
      <c r="C207" s="64"/>
      <c r="D207" s="64"/>
    </row>
    <row r="208" spans="3:4" ht="14.25" customHeight="1" x14ac:dyDescent="0.3">
      <c r="C208" s="64"/>
      <c r="D208" s="64"/>
    </row>
    <row r="209" spans="3:4" ht="14.25" customHeight="1" x14ac:dyDescent="0.3">
      <c r="C209" s="64"/>
      <c r="D209" s="64"/>
    </row>
    <row r="210" spans="3:4" ht="14.25" customHeight="1" x14ac:dyDescent="0.3">
      <c r="C210" s="64"/>
      <c r="D210" s="64"/>
    </row>
    <row r="211" spans="3:4" ht="14.25" customHeight="1" x14ac:dyDescent="0.3">
      <c r="C211" s="64"/>
      <c r="D211" s="64"/>
    </row>
    <row r="212" spans="3:4" ht="14.25" customHeight="1" x14ac:dyDescent="0.3">
      <c r="C212" s="64"/>
      <c r="D212" s="64"/>
    </row>
    <row r="213" spans="3:4" ht="14.25" customHeight="1" x14ac:dyDescent="0.3">
      <c r="C213" s="64"/>
      <c r="D213" s="64"/>
    </row>
    <row r="214" spans="3:4" ht="14.25" customHeight="1" x14ac:dyDescent="0.3">
      <c r="C214" s="64"/>
      <c r="D214" s="64"/>
    </row>
    <row r="215" spans="3:4" ht="14.25" customHeight="1" x14ac:dyDescent="0.3">
      <c r="C215" s="64"/>
      <c r="D215" s="64"/>
    </row>
    <row r="216" spans="3:4" ht="14.25" customHeight="1" x14ac:dyDescent="0.3">
      <c r="C216" s="64"/>
      <c r="D216" s="64"/>
    </row>
    <row r="217" spans="3:4" ht="14.25" customHeight="1" x14ac:dyDescent="0.3">
      <c r="C217" s="64"/>
      <c r="D217" s="64"/>
    </row>
    <row r="218" spans="3:4" ht="14.25" customHeight="1" x14ac:dyDescent="0.3">
      <c r="C218" s="64"/>
      <c r="D218" s="64"/>
    </row>
    <row r="219" spans="3:4" ht="14.25" customHeight="1" x14ac:dyDescent="0.3">
      <c r="C219" s="64"/>
      <c r="D219" s="64"/>
    </row>
    <row r="220" spans="3:4" ht="14.25" customHeight="1" x14ac:dyDescent="0.3">
      <c r="C220" s="64"/>
      <c r="D220" s="64"/>
    </row>
    <row r="221" spans="3:4" ht="14.25" customHeight="1" x14ac:dyDescent="0.3">
      <c r="C221" s="64"/>
      <c r="D221" s="64"/>
    </row>
    <row r="222" spans="3:4" ht="14.25" customHeight="1" x14ac:dyDescent="0.3">
      <c r="C222" s="64"/>
      <c r="D222" s="64"/>
    </row>
    <row r="223" spans="3:4" ht="14.25" customHeight="1" x14ac:dyDescent="0.3">
      <c r="C223" s="64"/>
      <c r="D223" s="64"/>
    </row>
    <row r="224" spans="3:4" ht="14.25" customHeight="1" x14ac:dyDescent="0.3">
      <c r="C224" s="64"/>
      <c r="D224" s="64"/>
    </row>
    <row r="225" spans="3:4" ht="14.25" customHeight="1" x14ac:dyDescent="0.3">
      <c r="C225" s="64"/>
      <c r="D225" s="64"/>
    </row>
    <row r="226" spans="3:4" ht="14.25" customHeight="1" x14ac:dyDescent="0.3">
      <c r="C226" s="64"/>
      <c r="D226" s="64"/>
    </row>
    <row r="227" spans="3:4" ht="14.25" customHeight="1" x14ac:dyDescent="0.3">
      <c r="C227" s="64"/>
      <c r="D227" s="64"/>
    </row>
    <row r="228" spans="3:4" ht="14.25" customHeight="1" x14ac:dyDescent="0.3">
      <c r="C228" s="64"/>
      <c r="D228" s="64"/>
    </row>
    <row r="229" spans="3:4" ht="14.25" customHeight="1" x14ac:dyDescent="0.3">
      <c r="C229" s="64"/>
      <c r="D229" s="64"/>
    </row>
    <row r="230" spans="3:4" ht="14.25" customHeight="1" x14ac:dyDescent="0.3">
      <c r="C230" s="64"/>
      <c r="D230" s="64"/>
    </row>
    <row r="231" spans="3:4" ht="14.25" customHeight="1" x14ac:dyDescent="0.3">
      <c r="C231" s="64"/>
      <c r="D231" s="64"/>
    </row>
    <row r="232" spans="3:4" ht="14.25" customHeight="1" x14ac:dyDescent="0.3">
      <c r="C232" s="64"/>
      <c r="D232" s="64"/>
    </row>
    <row r="233" spans="3:4" ht="14.25" customHeight="1" x14ac:dyDescent="0.3">
      <c r="C233" s="64"/>
      <c r="D233" s="64"/>
    </row>
    <row r="234" spans="3:4" ht="14.25" customHeight="1" x14ac:dyDescent="0.3">
      <c r="C234" s="64"/>
      <c r="D234" s="64"/>
    </row>
    <row r="235" spans="3:4" ht="14.25" customHeight="1" x14ac:dyDescent="0.3">
      <c r="C235" s="64"/>
      <c r="D235" s="64"/>
    </row>
    <row r="236" spans="3:4" ht="14.25" customHeight="1" x14ac:dyDescent="0.3">
      <c r="C236" s="64"/>
      <c r="D236" s="64"/>
    </row>
    <row r="237" spans="3:4" ht="14.25" customHeight="1" x14ac:dyDescent="0.3">
      <c r="C237" s="64"/>
      <c r="D237" s="64"/>
    </row>
    <row r="238" spans="3:4" ht="14.25" customHeight="1" x14ac:dyDescent="0.3">
      <c r="C238" s="64"/>
      <c r="D238" s="64"/>
    </row>
    <row r="239" spans="3:4" ht="14.25" customHeight="1" x14ac:dyDescent="0.3">
      <c r="C239" s="64"/>
      <c r="D239" s="64"/>
    </row>
    <row r="240" spans="3:4" ht="14.25" customHeight="1" x14ac:dyDescent="0.3">
      <c r="C240" s="64"/>
      <c r="D240" s="64"/>
    </row>
    <row r="241" spans="3:4" ht="14.25" customHeight="1" x14ac:dyDescent="0.3">
      <c r="C241" s="64"/>
      <c r="D241" s="64"/>
    </row>
    <row r="242" spans="3:4" ht="14.25" customHeight="1" x14ac:dyDescent="0.3">
      <c r="C242" s="64"/>
      <c r="D242" s="64"/>
    </row>
    <row r="243" spans="3:4" ht="14.25" customHeight="1" x14ac:dyDescent="0.3">
      <c r="C243" s="64"/>
      <c r="D243" s="64"/>
    </row>
    <row r="244" spans="3:4" ht="14.25" customHeight="1" x14ac:dyDescent="0.3">
      <c r="C244" s="64"/>
      <c r="D244" s="64"/>
    </row>
    <row r="245" spans="3:4" ht="14.25" customHeight="1" x14ac:dyDescent="0.3">
      <c r="C245" s="64"/>
      <c r="D245" s="64"/>
    </row>
    <row r="246" spans="3:4" ht="14.25" customHeight="1" x14ac:dyDescent="0.3">
      <c r="C246" s="64"/>
      <c r="D246" s="64"/>
    </row>
    <row r="247" spans="3:4" ht="14.25" customHeight="1" x14ac:dyDescent="0.3">
      <c r="C247" s="64"/>
      <c r="D247" s="64"/>
    </row>
    <row r="248" spans="3:4" ht="14.25" customHeight="1" x14ac:dyDescent="0.3">
      <c r="C248" s="64"/>
      <c r="D248" s="64"/>
    </row>
    <row r="249" spans="3:4" ht="14.25" customHeight="1" x14ac:dyDescent="0.3">
      <c r="C249" s="64"/>
      <c r="D249" s="64"/>
    </row>
    <row r="250" spans="3:4" ht="14.25" customHeight="1" x14ac:dyDescent="0.3">
      <c r="C250" s="64"/>
      <c r="D250" s="64"/>
    </row>
    <row r="251" spans="3:4" ht="14.25" customHeight="1" x14ac:dyDescent="0.3">
      <c r="C251" s="64"/>
      <c r="D251" s="64"/>
    </row>
    <row r="252" spans="3:4" ht="14.25" customHeight="1" x14ac:dyDescent="0.3">
      <c r="C252" s="64"/>
      <c r="D252" s="64"/>
    </row>
    <row r="253" spans="3:4" ht="14.25" customHeight="1" x14ac:dyDescent="0.3">
      <c r="C253" s="64"/>
      <c r="D253" s="64"/>
    </row>
    <row r="254" spans="3:4" ht="14.25" customHeight="1" x14ac:dyDescent="0.3">
      <c r="C254" s="64"/>
      <c r="D254" s="64"/>
    </row>
    <row r="255" spans="3:4" ht="14.25" customHeight="1" x14ac:dyDescent="0.3">
      <c r="C255" s="64"/>
      <c r="D255" s="64"/>
    </row>
    <row r="256" spans="3:4" ht="14.25" customHeight="1" x14ac:dyDescent="0.3">
      <c r="C256" s="64"/>
      <c r="D256" s="64"/>
    </row>
    <row r="257" spans="3:4" ht="14.25" customHeight="1" x14ac:dyDescent="0.3">
      <c r="C257" s="64"/>
      <c r="D257" s="64"/>
    </row>
    <row r="258" spans="3:4" ht="14.25" customHeight="1" x14ac:dyDescent="0.3">
      <c r="C258" s="64"/>
      <c r="D258" s="64"/>
    </row>
    <row r="259" spans="3:4" ht="14.25" customHeight="1" x14ac:dyDescent="0.3">
      <c r="C259" s="64"/>
      <c r="D259" s="64"/>
    </row>
    <row r="260" spans="3:4" ht="14.25" customHeight="1" x14ac:dyDescent="0.3">
      <c r="C260" s="64"/>
      <c r="D260" s="64"/>
    </row>
    <row r="261" spans="3:4" ht="14.25" customHeight="1" x14ac:dyDescent="0.3">
      <c r="C261" s="64"/>
      <c r="D261" s="64"/>
    </row>
    <row r="262" spans="3:4" ht="14.25" customHeight="1" x14ac:dyDescent="0.3">
      <c r="C262" s="64"/>
      <c r="D262" s="64"/>
    </row>
    <row r="263" spans="3:4" ht="14.25" customHeight="1" x14ac:dyDescent="0.3">
      <c r="C263" s="64"/>
      <c r="D263" s="64"/>
    </row>
    <row r="264" spans="3:4" ht="14.25" customHeight="1" x14ac:dyDescent="0.3">
      <c r="C264" s="64"/>
      <c r="D264" s="64"/>
    </row>
    <row r="265" spans="3:4" ht="14.25" customHeight="1" x14ac:dyDescent="0.3">
      <c r="C265" s="64"/>
      <c r="D265" s="64"/>
    </row>
    <row r="266" spans="3:4" ht="14.25" customHeight="1" x14ac:dyDescent="0.3">
      <c r="C266" s="64"/>
      <c r="D266" s="64"/>
    </row>
    <row r="267" spans="3:4" ht="14.25" customHeight="1" x14ac:dyDescent="0.3">
      <c r="C267" s="64"/>
      <c r="D267" s="64"/>
    </row>
    <row r="268" spans="3:4" ht="14.25" customHeight="1" x14ac:dyDescent="0.3">
      <c r="C268" s="64"/>
      <c r="D268" s="64"/>
    </row>
    <row r="269" spans="3:4" ht="14.25" customHeight="1" x14ac:dyDescent="0.3">
      <c r="C269" s="64"/>
      <c r="D269" s="64"/>
    </row>
    <row r="270" spans="3:4" ht="14.25" customHeight="1" x14ac:dyDescent="0.3">
      <c r="C270" s="64"/>
      <c r="D270" s="64"/>
    </row>
    <row r="271" spans="3:4" ht="14.25" customHeight="1" x14ac:dyDescent="0.3">
      <c r="C271" s="64"/>
      <c r="D271" s="64"/>
    </row>
    <row r="272" spans="3:4" ht="14.25" customHeight="1" x14ac:dyDescent="0.3">
      <c r="C272" s="64"/>
      <c r="D272" s="64"/>
    </row>
    <row r="273" spans="3:4" ht="14.25" customHeight="1" x14ac:dyDescent="0.3">
      <c r="C273" s="64"/>
      <c r="D273" s="64"/>
    </row>
    <row r="274" spans="3:4" ht="14.25" customHeight="1" x14ac:dyDescent="0.3">
      <c r="C274" s="64"/>
      <c r="D274" s="64"/>
    </row>
    <row r="275" spans="3:4" ht="14.25" customHeight="1" x14ac:dyDescent="0.3">
      <c r="C275" s="64"/>
      <c r="D275" s="64"/>
    </row>
    <row r="276" spans="3:4" ht="14.25" customHeight="1" x14ac:dyDescent="0.3">
      <c r="C276" s="64"/>
      <c r="D276" s="64"/>
    </row>
    <row r="277" spans="3:4" ht="14.25" customHeight="1" x14ac:dyDescent="0.3">
      <c r="C277" s="64"/>
      <c r="D277" s="64"/>
    </row>
    <row r="278" spans="3:4" ht="14.25" customHeight="1" x14ac:dyDescent="0.3">
      <c r="C278" s="64"/>
      <c r="D278" s="64"/>
    </row>
    <row r="279" spans="3:4" ht="14.25" customHeight="1" x14ac:dyDescent="0.3">
      <c r="C279" s="64"/>
      <c r="D279" s="64"/>
    </row>
    <row r="280" spans="3:4" ht="14.25" customHeight="1" x14ac:dyDescent="0.3">
      <c r="C280" s="64"/>
      <c r="D280" s="64"/>
    </row>
    <row r="281" spans="3:4" ht="14.25" customHeight="1" x14ac:dyDescent="0.3">
      <c r="C281" s="64"/>
      <c r="D281" s="64"/>
    </row>
    <row r="282" spans="3:4" ht="14.25" customHeight="1" x14ac:dyDescent="0.3">
      <c r="C282" s="64"/>
      <c r="D282" s="64"/>
    </row>
    <row r="283" spans="3:4" ht="14.25" customHeight="1" x14ac:dyDescent="0.3">
      <c r="C283" s="64"/>
      <c r="D283" s="64"/>
    </row>
    <row r="284" spans="3:4" ht="14.25" customHeight="1" x14ac:dyDescent="0.3">
      <c r="C284" s="64"/>
      <c r="D284" s="64"/>
    </row>
    <row r="285" spans="3:4" ht="14.25" customHeight="1" x14ac:dyDescent="0.3">
      <c r="C285" s="64"/>
      <c r="D285" s="64"/>
    </row>
    <row r="286" spans="3:4" ht="14.25" customHeight="1" x14ac:dyDescent="0.3">
      <c r="C286" s="64"/>
      <c r="D286" s="64"/>
    </row>
    <row r="287" spans="3:4" ht="14.25" customHeight="1" x14ac:dyDescent="0.3">
      <c r="C287" s="64"/>
      <c r="D287" s="64"/>
    </row>
    <row r="288" spans="3:4" ht="14.25" customHeight="1" x14ac:dyDescent="0.3">
      <c r="C288" s="64"/>
      <c r="D288" s="64"/>
    </row>
    <row r="289" spans="3:4" ht="14.25" customHeight="1" x14ac:dyDescent="0.3">
      <c r="C289" s="64"/>
      <c r="D289" s="64"/>
    </row>
    <row r="290" spans="3:4" ht="14.25" customHeight="1" x14ac:dyDescent="0.3">
      <c r="C290" s="64"/>
      <c r="D290" s="64"/>
    </row>
    <row r="291" spans="3:4" ht="14.25" customHeight="1" x14ac:dyDescent="0.3">
      <c r="C291" s="64"/>
      <c r="D291" s="64"/>
    </row>
    <row r="292" spans="3:4" ht="14.25" customHeight="1" x14ac:dyDescent="0.3">
      <c r="C292" s="64"/>
      <c r="D292" s="64"/>
    </row>
    <row r="293" spans="3:4" ht="14.25" customHeight="1" x14ac:dyDescent="0.3">
      <c r="C293" s="64"/>
      <c r="D293" s="64"/>
    </row>
    <row r="294" spans="3:4" ht="14.25" customHeight="1" x14ac:dyDescent="0.3">
      <c r="C294" s="64"/>
      <c r="D294" s="64"/>
    </row>
    <row r="295" spans="3:4" ht="14.25" customHeight="1" x14ac:dyDescent="0.3">
      <c r="C295" s="64"/>
      <c r="D295" s="64"/>
    </row>
    <row r="296" spans="3:4" ht="14.25" customHeight="1" x14ac:dyDescent="0.3">
      <c r="C296" s="64"/>
      <c r="D296" s="64"/>
    </row>
    <row r="297" spans="3:4" ht="14.25" customHeight="1" x14ac:dyDescent="0.3">
      <c r="C297" s="64"/>
      <c r="D297" s="64"/>
    </row>
    <row r="298" spans="3:4" ht="14.25" customHeight="1" x14ac:dyDescent="0.3">
      <c r="C298" s="64"/>
      <c r="D298" s="64"/>
    </row>
    <row r="299" spans="3:4" ht="14.25" customHeight="1" x14ac:dyDescent="0.3">
      <c r="C299" s="64"/>
      <c r="D299" s="64"/>
    </row>
    <row r="300" spans="3:4" ht="14.25" customHeight="1" x14ac:dyDescent="0.3">
      <c r="C300" s="64"/>
      <c r="D300" s="64"/>
    </row>
    <row r="301" spans="3:4" ht="14.25" customHeight="1" x14ac:dyDescent="0.3">
      <c r="C301" s="64"/>
      <c r="D301" s="64"/>
    </row>
    <row r="302" spans="3:4" ht="14.25" customHeight="1" x14ac:dyDescent="0.3">
      <c r="C302" s="64"/>
      <c r="D302" s="64"/>
    </row>
    <row r="303" spans="3:4" ht="14.25" customHeight="1" x14ac:dyDescent="0.3">
      <c r="C303" s="64"/>
      <c r="D303" s="64"/>
    </row>
    <row r="304" spans="3:4" ht="14.25" customHeight="1" x14ac:dyDescent="0.3">
      <c r="C304" s="64"/>
      <c r="D304" s="64"/>
    </row>
    <row r="305" spans="3:4" ht="14.25" customHeight="1" x14ac:dyDescent="0.3">
      <c r="C305" s="64"/>
      <c r="D305" s="64"/>
    </row>
    <row r="306" spans="3:4" ht="14.25" customHeight="1" x14ac:dyDescent="0.3">
      <c r="C306" s="64"/>
      <c r="D306" s="64"/>
    </row>
    <row r="307" spans="3:4" ht="14.25" customHeight="1" x14ac:dyDescent="0.3">
      <c r="C307" s="64"/>
      <c r="D307" s="64"/>
    </row>
    <row r="308" spans="3:4" ht="14.25" customHeight="1" x14ac:dyDescent="0.3">
      <c r="C308" s="64"/>
      <c r="D308" s="64"/>
    </row>
    <row r="309" spans="3:4" ht="14.25" customHeight="1" x14ac:dyDescent="0.3">
      <c r="C309" s="64"/>
      <c r="D309" s="64"/>
    </row>
    <row r="310" spans="3:4" ht="14.25" customHeight="1" x14ac:dyDescent="0.3">
      <c r="C310" s="64"/>
      <c r="D310" s="64"/>
    </row>
    <row r="311" spans="3:4" ht="14.25" customHeight="1" x14ac:dyDescent="0.3">
      <c r="C311" s="64"/>
      <c r="D311" s="64"/>
    </row>
    <row r="312" spans="3:4" ht="14.25" customHeight="1" x14ac:dyDescent="0.3">
      <c r="C312" s="64"/>
      <c r="D312" s="64"/>
    </row>
    <row r="313" spans="3:4" ht="14.25" customHeight="1" x14ac:dyDescent="0.3">
      <c r="C313" s="64"/>
      <c r="D313" s="64"/>
    </row>
    <row r="314" spans="3:4" ht="14.25" customHeight="1" x14ac:dyDescent="0.3">
      <c r="C314" s="64"/>
      <c r="D314" s="64"/>
    </row>
    <row r="315" spans="3:4" ht="14.25" customHeight="1" x14ac:dyDescent="0.3">
      <c r="C315" s="64"/>
      <c r="D315" s="64"/>
    </row>
    <row r="316" spans="3:4" ht="14.25" customHeight="1" x14ac:dyDescent="0.3">
      <c r="C316" s="64"/>
      <c r="D316" s="64"/>
    </row>
    <row r="317" spans="3:4" ht="14.25" customHeight="1" x14ac:dyDescent="0.3">
      <c r="C317" s="64"/>
      <c r="D317" s="64"/>
    </row>
    <row r="318" spans="3:4" ht="14.25" customHeight="1" x14ac:dyDescent="0.3">
      <c r="C318" s="64"/>
      <c r="D318" s="64"/>
    </row>
    <row r="319" spans="3:4" ht="14.25" customHeight="1" x14ac:dyDescent="0.3">
      <c r="C319" s="64"/>
      <c r="D319" s="64"/>
    </row>
    <row r="320" spans="3:4" ht="14.25" customHeight="1" x14ac:dyDescent="0.3">
      <c r="C320" s="64"/>
      <c r="D320" s="64"/>
    </row>
    <row r="321" spans="3:4" ht="14.25" customHeight="1" x14ac:dyDescent="0.3">
      <c r="C321" s="64"/>
      <c r="D321" s="64"/>
    </row>
    <row r="322" spans="3:4" ht="14.25" customHeight="1" x14ac:dyDescent="0.3">
      <c r="C322" s="64"/>
      <c r="D322" s="64"/>
    </row>
    <row r="323" spans="3:4" ht="14.25" customHeight="1" x14ac:dyDescent="0.3">
      <c r="C323" s="64"/>
      <c r="D323" s="64"/>
    </row>
    <row r="324" spans="3:4" ht="14.25" customHeight="1" x14ac:dyDescent="0.3">
      <c r="C324" s="64"/>
      <c r="D324" s="64"/>
    </row>
    <row r="325" spans="3:4" ht="14.25" customHeight="1" x14ac:dyDescent="0.3">
      <c r="C325" s="64"/>
      <c r="D325" s="64"/>
    </row>
    <row r="326" spans="3:4" ht="14.25" customHeight="1" x14ac:dyDescent="0.3">
      <c r="C326" s="64"/>
      <c r="D326" s="64"/>
    </row>
    <row r="327" spans="3:4" ht="14.25" customHeight="1" x14ac:dyDescent="0.3">
      <c r="C327" s="64"/>
      <c r="D327" s="64"/>
    </row>
    <row r="328" spans="3:4" ht="14.25" customHeight="1" x14ac:dyDescent="0.3">
      <c r="C328" s="64"/>
      <c r="D328" s="64"/>
    </row>
    <row r="329" spans="3:4" ht="14.25" customHeight="1" x14ac:dyDescent="0.3">
      <c r="C329" s="64"/>
      <c r="D329" s="64"/>
    </row>
    <row r="330" spans="3:4" ht="14.25" customHeight="1" x14ac:dyDescent="0.3">
      <c r="C330" s="64"/>
      <c r="D330" s="64"/>
    </row>
    <row r="331" spans="3:4" ht="14.25" customHeight="1" x14ac:dyDescent="0.3">
      <c r="C331" s="64"/>
      <c r="D331" s="64"/>
    </row>
    <row r="332" spans="3:4" ht="14.25" customHeight="1" x14ac:dyDescent="0.3">
      <c r="C332" s="64"/>
      <c r="D332" s="64"/>
    </row>
    <row r="333" spans="3:4" ht="14.25" customHeight="1" x14ac:dyDescent="0.3">
      <c r="C333" s="64"/>
      <c r="D333" s="64"/>
    </row>
    <row r="334" spans="3:4" ht="14.25" customHeight="1" x14ac:dyDescent="0.3">
      <c r="C334" s="64"/>
      <c r="D334" s="64"/>
    </row>
    <row r="335" spans="3:4" ht="14.25" customHeight="1" x14ac:dyDescent="0.3">
      <c r="C335" s="64"/>
      <c r="D335" s="64"/>
    </row>
    <row r="336" spans="3:4" ht="14.25" customHeight="1" x14ac:dyDescent="0.3">
      <c r="C336" s="64"/>
      <c r="D336" s="64"/>
    </row>
    <row r="337" spans="3:4" ht="14.25" customHeight="1" x14ac:dyDescent="0.3">
      <c r="C337" s="64"/>
      <c r="D337" s="64"/>
    </row>
    <row r="338" spans="3:4" ht="14.25" customHeight="1" x14ac:dyDescent="0.3">
      <c r="C338" s="64"/>
      <c r="D338" s="64"/>
    </row>
    <row r="339" spans="3:4" ht="14.25" customHeight="1" x14ac:dyDescent="0.3">
      <c r="C339" s="64"/>
      <c r="D339" s="64"/>
    </row>
    <row r="340" spans="3:4" ht="14.25" customHeight="1" x14ac:dyDescent="0.3">
      <c r="C340" s="64"/>
      <c r="D340" s="64"/>
    </row>
    <row r="341" spans="3:4" ht="14.25" customHeight="1" x14ac:dyDescent="0.3">
      <c r="C341" s="64"/>
      <c r="D341" s="64"/>
    </row>
    <row r="342" spans="3:4" ht="14.25" customHeight="1" x14ac:dyDescent="0.3">
      <c r="C342" s="64"/>
      <c r="D342" s="64"/>
    </row>
    <row r="343" spans="3:4" ht="14.25" customHeight="1" x14ac:dyDescent="0.3">
      <c r="C343" s="64"/>
      <c r="D343" s="64"/>
    </row>
    <row r="344" spans="3:4" ht="14.25" customHeight="1" x14ac:dyDescent="0.3">
      <c r="C344" s="64"/>
      <c r="D344" s="64"/>
    </row>
    <row r="345" spans="3:4" ht="14.25" customHeight="1" x14ac:dyDescent="0.3">
      <c r="C345" s="64"/>
      <c r="D345" s="64"/>
    </row>
    <row r="346" spans="3:4" ht="14.25" customHeight="1" x14ac:dyDescent="0.3">
      <c r="C346" s="64"/>
      <c r="D346" s="64"/>
    </row>
    <row r="347" spans="3:4" ht="14.25" customHeight="1" x14ac:dyDescent="0.3">
      <c r="C347" s="64"/>
      <c r="D347" s="64"/>
    </row>
    <row r="348" spans="3:4" ht="14.25" customHeight="1" x14ac:dyDescent="0.3">
      <c r="C348" s="64"/>
      <c r="D348" s="64"/>
    </row>
    <row r="349" spans="3:4" ht="14.25" customHeight="1" x14ac:dyDescent="0.3">
      <c r="C349" s="64"/>
      <c r="D349" s="64"/>
    </row>
    <row r="350" spans="3:4" ht="14.25" customHeight="1" x14ac:dyDescent="0.3">
      <c r="C350" s="64"/>
      <c r="D350" s="64"/>
    </row>
    <row r="351" spans="3:4" ht="14.25" customHeight="1" x14ac:dyDescent="0.3">
      <c r="C351" s="64"/>
      <c r="D351" s="64"/>
    </row>
    <row r="352" spans="3:4" ht="14.25" customHeight="1" x14ac:dyDescent="0.3">
      <c r="C352" s="64"/>
      <c r="D352" s="64"/>
    </row>
    <row r="353" spans="3:4" ht="14.25" customHeight="1" x14ac:dyDescent="0.3">
      <c r="C353" s="64"/>
      <c r="D353" s="64"/>
    </row>
    <row r="354" spans="3:4" ht="14.25" customHeight="1" x14ac:dyDescent="0.3">
      <c r="C354" s="64"/>
      <c r="D354" s="64"/>
    </row>
    <row r="355" spans="3:4" ht="14.25" customHeight="1" x14ac:dyDescent="0.3">
      <c r="C355" s="64"/>
      <c r="D355" s="64"/>
    </row>
    <row r="356" spans="3:4" ht="14.25" customHeight="1" x14ac:dyDescent="0.3">
      <c r="C356" s="64"/>
      <c r="D356" s="64"/>
    </row>
    <row r="357" spans="3:4" ht="14.25" customHeight="1" x14ac:dyDescent="0.3">
      <c r="C357" s="64"/>
      <c r="D357" s="64"/>
    </row>
    <row r="358" spans="3:4" ht="14.25" customHeight="1" x14ac:dyDescent="0.3">
      <c r="C358" s="64"/>
      <c r="D358" s="64"/>
    </row>
    <row r="359" spans="3:4" ht="14.25" customHeight="1" x14ac:dyDescent="0.3">
      <c r="C359" s="64"/>
      <c r="D359" s="64"/>
    </row>
    <row r="360" spans="3:4" ht="14.25" customHeight="1" x14ac:dyDescent="0.3">
      <c r="C360" s="64"/>
      <c r="D360" s="64"/>
    </row>
    <row r="361" spans="3:4" ht="14.25" customHeight="1" x14ac:dyDescent="0.3">
      <c r="C361" s="64"/>
      <c r="D361" s="64"/>
    </row>
    <row r="362" spans="3:4" ht="14.25" customHeight="1" x14ac:dyDescent="0.3">
      <c r="C362" s="64"/>
      <c r="D362" s="64"/>
    </row>
    <row r="363" spans="3:4" ht="14.25" customHeight="1" x14ac:dyDescent="0.3">
      <c r="C363" s="64"/>
      <c r="D363" s="64"/>
    </row>
    <row r="364" spans="3:4" ht="14.25" customHeight="1" x14ac:dyDescent="0.3">
      <c r="C364" s="64"/>
      <c r="D364" s="64"/>
    </row>
    <row r="365" spans="3:4" ht="14.25" customHeight="1" x14ac:dyDescent="0.3">
      <c r="C365" s="64"/>
      <c r="D365" s="64"/>
    </row>
    <row r="366" spans="3:4" ht="14.25" customHeight="1" x14ac:dyDescent="0.3">
      <c r="C366" s="64"/>
      <c r="D366" s="64"/>
    </row>
    <row r="367" spans="3:4" ht="14.25" customHeight="1" x14ac:dyDescent="0.3">
      <c r="C367" s="64"/>
      <c r="D367" s="64"/>
    </row>
    <row r="368" spans="3:4" ht="14.25" customHeight="1" x14ac:dyDescent="0.3">
      <c r="C368" s="64"/>
      <c r="D368" s="64"/>
    </row>
    <row r="369" spans="3:4" ht="14.25" customHeight="1" x14ac:dyDescent="0.3">
      <c r="C369" s="64"/>
      <c r="D369" s="64"/>
    </row>
    <row r="370" spans="3:4" ht="14.25" customHeight="1" x14ac:dyDescent="0.3">
      <c r="C370" s="64"/>
      <c r="D370" s="64"/>
    </row>
    <row r="371" spans="3:4" ht="14.25" customHeight="1" x14ac:dyDescent="0.3">
      <c r="C371" s="64"/>
      <c r="D371" s="64"/>
    </row>
    <row r="372" spans="3:4" ht="14.25" customHeight="1" x14ac:dyDescent="0.3">
      <c r="C372" s="64"/>
      <c r="D372" s="64"/>
    </row>
    <row r="373" spans="3:4" ht="14.25" customHeight="1" x14ac:dyDescent="0.3">
      <c r="C373" s="64"/>
      <c r="D373" s="64"/>
    </row>
    <row r="374" spans="3:4" ht="14.25" customHeight="1" x14ac:dyDescent="0.3">
      <c r="C374" s="64"/>
      <c r="D374" s="64"/>
    </row>
    <row r="375" spans="3:4" ht="14.25" customHeight="1" x14ac:dyDescent="0.3">
      <c r="C375" s="64"/>
      <c r="D375" s="64"/>
    </row>
    <row r="376" spans="3:4" ht="14.25" customHeight="1" x14ac:dyDescent="0.3">
      <c r="C376" s="64"/>
      <c r="D376" s="64"/>
    </row>
    <row r="377" spans="3:4" ht="14.25" customHeight="1" x14ac:dyDescent="0.3">
      <c r="C377" s="64"/>
      <c r="D377" s="64"/>
    </row>
    <row r="378" spans="3:4" ht="14.25" customHeight="1" x14ac:dyDescent="0.3">
      <c r="C378" s="64"/>
      <c r="D378" s="64"/>
    </row>
    <row r="379" spans="3:4" ht="14.25" customHeight="1" x14ac:dyDescent="0.3">
      <c r="C379" s="64"/>
      <c r="D379" s="64"/>
    </row>
    <row r="380" spans="3:4" ht="14.25" customHeight="1" x14ac:dyDescent="0.3">
      <c r="C380" s="64"/>
      <c r="D380" s="64"/>
    </row>
    <row r="381" spans="3:4" ht="14.25" customHeight="1" x14ac:dyDescent="0.3">
      <c r="C381" s="64"/>
      <c r="D381" s="64"/>
    </row>
    <row r="382" spans="3:4" ht="14.25" customHeight="1" x14ac:dyDescent="0.3">
      <c r="C382" s="64"/>
      <c r="D382" s="64"/>
    </row>
    <row r="383" spans="3:4" ht="14.25" customHeight="1" x14ac:dyDescent="0.3">
      <c r="C383" s="64"/>
      <c r="D383" s="64"/>
    </row>
    <row r="384" spans="3:4" ht="14.25" customHeight="1" x14ac:dyDescent="0.3">
      <c r="C384" s="64"/>
      <c r="D384" s="64"/>
    </row>
    <row r="385" spans="3:4" ht="14.25" customHeight="1" x14ac:dyDescent="0.3">
      <c r="C385" s="64"/>
      <c r="D385" s="64"/>
    </row>
    <row r="386" spans="3:4" ht="14.25" customHeight="1" x14ac:dyDescent="0.3">
      <c r="C386" s="64"/>
      <c r="D386" s="64"/>
    </row>
    <row r="387" spans="3:4" ht="14.25" customHeight="1" x14ac:dyDescent="0.3">
      <c r="C387" s="64"/>
      <c r="D387" s="64"/>
    </row>
    <row r="388" spans="3:4" ht="14.25" customHeight="1" x14ac:dyDescent="0.3">
      <c r="C388" s="64"/>
      <c r="D388" s="64"/>
    </row>
    <row r="389" spans="3:4" ht="14.25" customHeight="1" x14ac:dyDescent="0.3">
      <c r="C389" s="64"/>
      <c r="D389" s="64"/>
    </row>
    <row r="390" spans="3:4" ht="14.25" customHeight="1" x14ac:dyDescent="0.3">
      <c r="C390" s="64"/>
      <c r="D390" s="64"/>
    </row>
    <row r="391" spans="3:4" ht="14.25" customHeight="1" x14ac:dyDescent="0.3">
      <c r="C391" s="64"/>
      <c r="D391" s="64"/>
    </row>
    <row r="392" spans="3:4" ht="14.25" customHeight="1" x14ac:dyDescent="0.3">
      <c r="C392" s="64"/>
      <c r="D392" s="64"/>
    </row>
    <row r="393" spans="3:4" ht="14.25" customHeight="1" x14ac:dyDescent="0.3">
      <c r="C393" s="64"/>
      <c r="D393" s="64"/>
    </row>
    <row r="394" spans="3:4" ht="14.25" customHeight="1" x14ac:dyDescent="0.3">
      <c r="C394" s="64"/>
      <c r="D394" s="64"/>
    </row>
    <row r="395" spans="3:4" ht="14.25" customHeight="1" x14ac:dyDescent="0.3">
      <c r="C395" s="64"/>
      <c r="D395" s="64"/>
    </row>
    <row r="396" spans="3:4" ht="14.25" customHeight="1" x14ac:dyDescent="0.3">
      <c r="C396" s="64"/>
      <c r="D396" s="64"/>
    </row>
    <row r="397" spans="3:4" ht="14.25" customHeight="1" x14ac:dyDescent="0.3">
      <c r="C397" s="64"/>
      <c r="D397" s="64"/>
    </row>
    <row r="398" spans="3:4" ht="14.25" customHeight="1" x14ac:dyDescent="0.3">
      <c r="C398" s="64"/>
      <c r="D398" s="64"/>
    </row>
    <row r="399" spans="3:4" ht="14.25" customHeight="1" x14ac:dyDescent="0.3">
      <c r="C399" s="64"/>
      <c r="D399" s="64"/>
    </row>
    <row r="400" spans="3:4" ht="14.25" customHeight="1" x14ac:dyDescent="0.3">
      <c r="C400" s="64"/>
      <c r="D400" s="64"/>
    </row>
    <row r="401" spans="3:4" ht="14.25" customHeight="1" x14ac:dyDescent="0.3">
      <c r="C401" s="64"/>
      <c r="D401" s="64"/>
    </row>
    <row r="402" spans="3:4" ht="14.25" customHeight="1" x14ac:dyDescent="0.3">
      <c r="C402" s="64"/>
      <c r="D402" s="64"/>
    </row>
    <row r="403" spans="3:4" ht="14.25" customHeight="1" x14ac:dyDescent="0.3">
      <c r="C403" s="64"/>
      <c r="D403" s="64"/>
    </row>
    <row r="404" spans="3:4" ht="14.25" customHeight="1" x14ac:dyDescent="0.3">
      <c r="C404" s="64"/>
      <c r="D404" s="64"/>
    </row>
    <row r="405" spans="3:4" ht="14.25" customHeight="1" x14ac:dyDescent="0.3">
      <c r="C405" s="64"/>
      <c r="D405" s="64"/>
    </row>
    <row r="406" spans="3:4" ht="14.25" customHeight="1" x14ac:dyDescent="0.3">
      <c r="C406" s="64"/>
      <c r="D406" s="64"/>
    </row>
    <row r="407" spans="3:4" ht="14.25" customHeight="1" x14ac:dyDescent="0.3">
      <c r="C407" s="64"/>
      <c r="D407" s="64"/>
    </row>
    <row r="408" spans="3:4" ht="14.25" customHeight="1" x14ac:dyDescent="0.3">
      <c r="C408" s="64"/>
      <c r="D408" s="64"/>
    </row>
    <row r="409" spans="3:4" ht="14.25" customHeight="1" x14ac:dyDescent="0.3">
      <c r="C409" s="64"/>
      <c r="D409" s="64"/>
    </row>
    <row r="410" spans="3:4" ht="14.25" customHeight="1" x14ac:dyDescent="0.3">
      <c r="C410" s="64"/>
      <c r="D410" s="64"/>
    </row>
    <row r="411" spans="3:4" ht="14.25" customHeight="1" x14ac:dyDescent="0.3">
      <c r="C411" s="64"/>
      <c r="D411" s="64"/>
    </row>
    <row r="412" spans="3:4" ht="14.25" customHeight="1" x14ac:dyDescent="0.3">
      <c r="C412" s="64"/>
      <c r="D412" s="64"/>
    </row>
    <row r="413" spans="3:4" ht="14.25" customHeight="1" x14ac:dyDescent="0.3">
      <c r="C413" s="64"/>
      <c r="D413" s="64"/>
    </row>
    <row r="414" spans="3:4" ht="14.25" customHeight="1" x14ac:dyDescent="0.3">
      <c r="C414" s="64"/>
      <c r="D414" s="64"/>
    </row>
    <row r="415" spans="3:4" ht="14.25" customHeight="1" x14ac:dyDescent="0.3">
      <c r="C415" s="64"/>
      <c r="D415" s="64"/>
    </row>
    <row r="416" spans="3:4" ht="14.25" customHeight="1" x14ac:dyDescent="0.3">
      <c r="C416" s="64"/>
      <c r="D416" s="64"/>
    </row>
    <row r="417" spans="3:4" ht="14.25" customHeight="1" x14ac:dyDescent="0.3">
      <c r="C417" s="64"/>
      <c r="D417" s="64"/>
    </row>
    <row r="418" spans="3:4" ht="14.25" customHeight="1" x14ac:dyDescent="0.3">
      <c r="C418" s="64"/>
      <c r="D418" s="64"/>
    </row>
    <row r="419" spans="3:4" ht="14.25" customHeight="1" x14ac:dyDescent="0.3">
      <c r="C419" s="64"/>
      <c r="D419" s="64"/>
    </row>
    <row r="420" spans="3:4" ht="14.25" customHeight="1" x14ac:dyDescent="0.3">
      <c r="C420" s="64"/>
      <c r="D420" s="64"/>
    </row>
    <row r="421" spans="3:4" ht="14.25" customHeight="1" x14ac:dyDescent="0.3">
      <c r="C421" s="64"/>
      <c r="D421" s="64"/>
    </row>
    <row r="422" spans="3:4" ht="14.25" customHeight="1" x14ac:dyDescent="0.3">
      <c r="C422" s="64"/>
      <c r="D422" s="64"/>
    </row>
    <row r="423" spans="3:4" ht="14.25" customHeight="1" x14ac:dyDescent="0.3">
      <c r="C423" s="64"/>
      <c r="D423" s="64"/>
    </row>
    <row r="424" spans="3:4" ht="14.25" customHeight="1" x14ac:dyDescent="0.3">
      <c r="C424" s="64"/>
      <c r="D424" s="64"/>
    </row>
    <row r="425" spans="3:4" ht="14.25" customHeight="1" x14ac:dyDescent="0.3">
      <c r="C425" s="64"/>
      <c r="D425" s="64"/>
    </row>
    <row r="426" spans="3:4" ht="14.25" customHeight="1" x14ac:dyDescent="0.3">
      <c r="C426" s="64"/>
      <c r="D426" s="64"/>
    </row>
    <row r="427" spans="3:4" ht="14.25" customHeight="1" x14ac:dyDescent="0.3">
      <c r="C427" s="64"/>
      <c r="D427" s="64"/>
    </row>
    <row r="428" spans="3:4" ht="14.25" customHeight="1" x14ac:dyDescent="0.3">
      <c r="C428" s="64"/>
      <c r="D428" s="64"/>
    </row>
    <row r="429" spans="3:4" ht="14.25" customHeight="1" x14ac:dyDescent="0.3">
      <c r="C429" s="64"/>
      <c r="D429" s="64"/>
    </row>
    <row r="430" spans="3:4" ht="14.25" customHeight="1" x14ac:dyDescent="0.3">
      <c r="C430" s="64"/>
      <c r="D430" s="64"/>
    </row>
    <row r="431" spans="3:4" ht="14.25" customHeight="1" x14ac:dyDescent="0.3">
      <c r="C431" s="64"/>
      <c r="D431" s="64"/>
    </row>
    <row r="432" spans="3:4" ht="14.25" customHeight="1" x14ac:dyDescent="0.3">
      <c r="C432" s="64"/>
      <c r="D432" s="64"/>
    </row>
    <row r="433" spans="3:4" ht="14.25" customHeight="1" x14ac:dyDescent="0.3">
      <c r="C433" s="64"/>
      <c r="D433" s="64"/>
    </row>
    <row r="434" spans="3:4" ht="14.25" customHeight="1" x14ac:dyDescent="0.3">
      <c r="C434" s="64"/>
      <c r="D434" s="64"/>
    </row>
    <row r="435" spans="3:4" ht="14.25" customHeight="1" x14ac:dyDescent="0.3">
      <c r="C435" s="64"/>
      <c r="D435" s="64"/>
    </row>
    <row r="436" spans="3:4" ht="14.25" customHeight="1" x14ac:dyDescent="0.3">
      <c r="C436" s="64"/>
      <c r="D436" s="64"/>
    </row>
    <row r="437" spans="3:4" ht="14.25" customHeight="1" x14ac:dyDescent="0.3">
      <c r="C437" s="64"/>
      <c r="D437" s="64"/>
    </row>
    <row r="438" spans="3:4" ht="14.25" customHeight="1" x14ac:dyDescent="0.3">
      <c r="C438" s="64"/>
      <c r="D438" s="64"/>
    </row>
    <row r="439" spans="3:4" ht="14.25" customHeight="1" x14ac:dyDescent="0.3">
      <c r="C439" s="64"/>
      <c r="D439" s="64"/>
    </row>
    <row r="440" spans="3:4" ht="14.25" customHeight="1" x14ac:dyDescent="0.3">
      <c r="C440" s="64"/>
      <c r="D440" s="64"/>
    </row>
    <row r="441" spans="3:4" ht="14.25" customHeight="1" x14ac:dyDescent="0.3">
      <c r="C441" s="64"/>
      <c r="D441" s="64"/>
    </row>
    <row r="442" spans="3:4" ht="14.25" customHeight="1" x14ac:dyDescent="0.3">
      <c r="C442" s="64"/>
      <c r="D442" s="64"/>
    </row>
    <row r="443" spans="3:4" ht="14.25" customHeight="1" x14ac:dyDescent="0.3">
      <c r="C443" s="64"/>
      <c r="D443" s="64"/>
    </row>
    <row r="444" spans="3:4" ht="14.25" customHeight="1" x14ac:dyDescent="0.3">
      <c r="C444" s="64"/>
      <c r="D444" s="64"/>
    </row>
    <row r="445" spans="3:4" ht="14.25" customHeight="1" x14ac:dyDescent="0.3">
      <c r="C445" s="64"/>
      <c r="D445" s="64"/>
    </row>
    <row r="446" spans="3:4" ht="14.25" customHeight="1" x14ac:dyDescent="0.3">
      <c r="C446" s="64"/>
      <c r="D446" s="64"/>
    </row>
    <row r="447" spans="3:4" ht="14.25" customHeight="1" x14ac:dyDescent="0.3">
      <c r="C447" s="64"/>
      <c r="D447" s="64"/>
    </row>
    <row r="448" spans="3:4" ht="14.25" customHeight="1" x14ac:dyDescent="0.3">
      <c r="C448" s="64"/>
      <c r="D448" s="64"/>
    </row>
    <row r="449" spans="3:4" ht="14.25" customHeight="1" x14ac:dyDescent="0.3">
      <c r="C449" s="64"/>
      <c r="D449" s="64"/>
    </row>
    <row r="450" spans="3:4" ht="14.25" customHeight="1" x14ac:dyDescent="0.3">
      <c r="C450" s="64"/>
      <c r="D450" s="64"/>
    </row>
    <row r="451" spans="3:4" ht="14.25" customHeight="1" x14ac:dyDescent="0.3">
      <c r="C451" s="64"/>
      <c r="D451" s="64"/>
    </row>
    <row r="452" spans="3:4" ht="14.25" customHeight="1" x14ac:dyDescent="0.3">
      <c r="C452" s="64"/>
      <c r="D452" s="64"/>
    </row>
    <row r="453" spans="3:4" ht="14.25" customHeight="1" x14ac:dyDescent="0.3">
      <c r="C453" s="64"/>
      <c r="D453" s="64"/>
    </row>
    <row r="454" spans="3:4" ht="14.25" customHeight="1" x14ac:dyDescent="0.3">
      <c r="C454" s="64"/>
      <c r="D454" s="64"/>
    </row>
    <row r="455" spans="3:4" ht="14.25" customHeight="1" x14ac:dyDescent="0.3">
      <c r="C455" s="64"/>
      <c r="D455" s="64"/>
    </row>
    <row r="456" spans="3:4" ht="14.25" customHeight="1" x14ac:dyDescent="0.3">
      <c r="C456" s="64"/>
      <c r="D456" s="64"/>
    </row>
    <row r="457" spans="3:4" ht="14.25" customHeight="1" x14ac:dyDescent="0.3">
      <c r="C457" s="64"/>
      <c r="D457" s="64"/>
    </row>
    <row r="458" spans="3:4" ht="14.25" customHeight="1" x14ac:dyDescent="0.3">
      <c r="C458" s="64"/>
      <c r="D458" s="64"/>
    </row>
    <row r="459" spans="3:4" ht="14.25" customHeight="1" x14ac:dyDescent="0.3">
      <c r="C459" s="64"/>
      <c r="D459" s="64"/>
    </row>
    <row r="460" spans="3:4" ht="14.25" customHeight="1" x14ac:dyDescent="0.3">
      <c r="C460" s="64"/>
      <c r="D460" s="64"/>
    </row>
    <row r="461" spans="3:4" ht="14.25" customHeight="1" x14ac:dyDescent="0.3">
      <c r="C461" s="64"/>
      <c r="D461" s="64"/>
    </row>
    <row r="462" spans="3:4" ht="14.25" customHeight="1" x14ac:dyDescent="0.3">
      <c r="C462" s="64"/>
      <c r="D462" s="64"/>
    </row>
    <row r="463" spans="3:4" ht="14.25" customHeight="1" x14ac:dyDescent="0.3">
      <c r="C463" s="64"/>
      <c r="D463" s="64"/>
    </row>
    <row r="464" spans="3:4" ht="14.25" customHeight="1" x14ac:dyDescent="0.3">
      <c r="C464" s="64"/>
      <c r="D464" s="64"/>
    </row>
    <row r="465" spans="3:4" ht="14.25" customHeight="1" x14ac:dyDescent="0.3">
      <c r="C465" s="64"/>
      <c r="D465" s="64"/>
    </row>
    <row r="466" spans="3:4" ht="14.25" customHeight="1" x14ac:dyDescent="0.3">
      <c r="C466" s="64"/>
      <c r="D466" s="64"/>
    </row>
    <row r="467" spans="3:4" ht="14.25" customHeight="1" x14ac:dyDescent="0.3">
      <c r="C467" s="64"/>
      <c r="D467" s="64"/>
    </row>
    <row r="468" spans="3:4" ht="14.25" customHeight="1" x14ac:dyDescent="0.3">
      <c r="C468" s="64"/>
      <c r="D468" s="64"/>
    </row>
    <row r="469" spans="3:4" ht="14.25" customHeight="1" x14ac:dyDescent="0.3">
      <c r="C469" s="64"/>
      <c r="D469" s="64"/>
    </row>
    <row r="470" spans="3:4" ht="14.25" customHeight="1" x14ac:dyDescent="0.3">
      <c r="C470" s="64"/>
      <c r="D470" s="64"/>
    </row>
    <row r="471" spans="3:4" ht="14.25" customHeight="1" x14ac:dyDescent="0.3">
      <c r="C471" s="64"/>
      <c r="D471" s="64"/>
    </row>
    <row r="472" spans="3:4" ht="14.25" customHeight="1" x14ac:dyDescent="0.3">
      <c r="C472" s="64"/>
      <c r="D472" s="64"/>
    </row>
    <row r="473" spans="3:4" ht="14.25" customHeight="1" x14ac:dyDescent="0.3">
      <c r="C473" s="64"/>
      <c r="D473" s="64"/>
    </row>
    <row r="474" spans="3:4" ht="14.25" customHeight="1" x14ac:dyDescent="0.3">
      <c r="C474" s="64"/>
      <c r="D474" s="64"/>
    </row>
    <row r="475" spans="3:4" ht="14.25" customHeight="1" x14ac:dyDescent="0.3">
      <c r="C475" s="64"/>
      <c r="D475" s="64"/>
    </row>
    <row r="476" spans="3:4" ht="14.25" customHeight="1" x14ac:dyDescent="0.3">
      <c r="C476" s="64"/>
      <c r="D476" s="64"/>
    </row>
    <row r="477" spans="3:4" ht="14.25" customHeight="1" x14ac:dyDescent="0.3">
      <c r="C477" s="64"/>
      <c r="D477" s="64"/>
    </row>
    <row r="478" spans="3:4" ht="14.25" customHeight="1" x14ac:dyDescent="0.3">
      <c r="C478" s="64"/>
      <c r="D478" s="64"/>
    </row>
    <row r="479" spans="3:4" ht="14.25" customHeight="1" x14ac:dyDescent="0.3">
      <c r="C479" s="64"/>
      <c r="D479" s="64"/>
    </row>
    <row r="480" spans="3:4" ht="14.25" customHeight="1" x14ac:dyDescent="0.3">
      <c r="C480" s="64"/>
      <c r="D480" s="64"/>
    </row>
    <row r="481" spans="3:4" ht="14.25" customHeight="1" x14ac:dyDescent="0.3">
      <c r="C481" s="64"/>
      <c r="D481" s="64"/>
    </row>
    <row r="482" spans="3:4" ht="14.25" customHeight="1" x14ac:dyDescent="0.3">
      <c r="C482" s="64"/>
      <c r="D482" s="64"/>
    </row>
    <row r="483" spans="3:4" ht="14.25" customHeight="1" x14ac:dyDescent="0.3">
      <c r="C483" s="64"/>
      <c r="D483" s="64"/>
    </row>
    <row r="484" spans="3:4" ht="14.25" customHeight="1" x14ac:dyDescent="0.3">
      <c r="C484" s="64"/>
      <c r="D484" s="64"/>
    </row>
    <row r="485" spans="3:4" ht="14.25" customHeight="1" x14ac:dyDescent="0.3">
      <c r="C485" s="64"/>
      <c r="D485" s="64"/>
    </row>
    <row r="486" spans="3:4" ht="14.25" customHeight="1" x14ac:dyDescent="0.3">
      <c r="C486" s="64"/>
      <c r="D486" s="64"/>
    </row>
    <row r="487" spans="3:4" ht="14.25" customHeight="1" x14ac:dyDescent="0.3">
      <c r="C487" s="64"/>
      <c r="D487" s="64"/>
    </row>
    <row r="488" spans="3:4" ht="14.25" customHeight="1" x14ac:dyDescent="0.3">
      <c r="C488" s="64"/>
      <c r="D488" s="64"/>
    </row>
    <row r="489" spans="3:4" ht="14.25" customHeight="1" x14ac:dyDescent="0.3">
      <c r="C489" s="64"/>
      <c r="D489" s="64"/>
    </row>
    <row r="490" spans="3:4" ht="14.25" customHeight="1" x14ac:dyDescent="0.3">
      <c r="C490" s="64"/>
      <c r="D490" s="64"/>
    </row>
    <row r="491" spans="3:4" ht="14.25" customHeight="1" x14ac:dyDescent="0.3">
      <c r="C491" s="64"/>
      <c r="D491" s="64"/>
    </row>
    <row r="492" spans="3:4" ht="14.25" customHeight="1" x14ac:dyDescent="0.3">
      <c r="C492" s="64"/>
      <c r="D492" s="64"/>
    </row>
    <row r="493" spans="3:4" ht="14.25" customHeight="1" x14ac:dyDescent="0.3">
      <c r="C493" s="64"/>
      <c r="D493" s="64"/>
    </row>
    <row r="494" spans="3:4" ht="14.25" customHeight="1" x14ac:dyDescent="0.3">
      <c r="C494" s="64"/>
      <c r="D494" s="64"/>
    </row>
    <row r="495" spans="3:4" ht="14.25" customHeight="1" x14ac:dyDescent="0.3">
      <c r="C495" s="64"/>
      <c r="D495" s="64"/>
    </row>
    <row r="496" spans="3:4" ht="14.25" customHeight="1" x14ac:dyDescent="0.3">
      <c r="C496" s="64"/>
      <c r="D496" s="64"/>
    </row>
    <row r="497" spans="3:4" ht="14.25" customHeight="1" x14ac:dyDescent="0.3">
      <c r="C497" s="64"/>
      <c r="D497" s="64"/>
    </row>
    <row r="498" spans="3:4" ht="14.25" customHeight="1" x14ac:dyDescent="0.3">
      <c r="C498" s="64"/>
      <c r="D498" s="64"/>
    </row>
    <row r="499" spans="3:4" ht="14.25" customHeight="1" x14ac:dyDescent="0.3">
      <c r="C499" s="64"/>
      <c r="D499" s="64"/>
    </row>
    <row r="500" spans="3:4" ht="14.25" customHeight="1" x14ac:dyDescent="0.3">
      <c r="C500" s="64"/>
      <c r="D500" s="64"/>
    </row>
    <row r="501" spans="3:4" ht="14.25" customHeight="1" x14ac:dyDescent="0.3">
      <c r="C501" s="64"/>
      <c r="D501" s="64"/>
    </row>
    <row r="502" spans="3:4" ht="14.25" customHeight="1" x14ac:dyDescent="0.3">
      <c r="C502" s="64"/>
      <c r="D502" s="64"/>
    </row>
    <row r="503" spans="3:4" ht="14.25" customHeight="1" x14ac:dyDescent="0.3">
      <c r="C503" s="64"/>
      <c r="D503" s="64"/>
    </row>
    <row r="504" spans="3:4" ht="14.25" customHeight="1" x14ac:dyDescent="0.3">
      <c r="C504" s="64"/>
      <c r="D504" s="64"/>
    </row>
    <row r="505" spans="3:4" ht="14.25" customHeight="1" x14ac:dyDescent="0.3">
      <c r="C505" s="64"/>
      <c r="D505" s="64"/>
    </row>
    <row r="506" spans="3:4" ht="14.25" customHeight="1" x14ac:dyDescent="0.3">
      <c r="C506" s="64"/>
      <c r="D506" s="64"/>
    </row>
    <row r="507" spans="3:4" ht="14.25" customHeight="1" x14ac:dyDescent="0.3">
      <c r="C507" s="64"/>
      <c r="D507" s="64"/>
    </row>
    <row r="508" spans="3:4" ht="14.25" customHeight="1" x14ac:dyDescent="0.3">
      <c r="C508" s="64"/>
      <c r="D508" s="64"/>
    </row>
    <row r="509" spans="3:4" ht="14.25" customHeight="1" x14ac:dyDescent="0.3">
      <c r="C509" s="64"/>
      <c r="D509" s="64"/>
    </row>
    <row r="510" spans="3:4" ht="14.25" customHeight="1" x14ac:dyDescent="0.3">
      <c r="C510" s="64"/>
      <c r="D510" s="64"/>
    </row>
    <row r="511" spans="3:4" ht="14.25" customHeight="1" x14ac:dyDescent="0.3">
      <c r="C511" s="64"/>
      <c r="D511" s="64"/>
    </row>
    <row r="512" spans="3:4" ht="14.25" customHeight="1" x14ac:dyDescent="0.3">
      <c r="C512" s="64"/>
      <c r="D512" s="64"/>
    </row>
    <row r="513" spans="3:4" ht="14.25" customHeight="1" x14ac:dyDescent="0.3">
      <c r="C513" s="64"/>
      <c r="D513" s="64"/>
    </row>
    <row r="514" spans="3:4" ht="14.25" customHeight="1" x14ac:dyDescent="0.3">
      <c r="C514" s="64"/>
      <c r="D514" s="64"/>
    </row>
    <row r="515" spans="3:4" ht="14.25" customHeight="1" x14ac:dyDescent="0.3">
      <c r="C515" s="64"/>
      <c r="D515" s="64"/>
    </row>
    <row r="516" spans="3:4" ht="14.25" customHeight="1" x14ac:dyDescent="0.3">
      <c r="C516" s="64"/>
      <c r="D516" s="64"/>
    </row>
    <row r="517" spans="3:4" ht="14.25" customHeight="1" x14ac:dyDescent="0.3">
      <c r="C517" s="64"/>
      <c r="D517" s="64"/>
    </row>
    <row r="518" spans="3:4" ht="14.25" customHeight="1" x14ac:dyDescent="0.3">
      <c r="C518" s="64"/>
      <c r="D518" s="64"/>
    </row>
    <row r="519" spans="3:4" ht="14.25" customHeight="1" x14ac:dyDescent="0.3">
      <c r="C519" s="64"/>
      <c r="D519" s="64"/>
    </row>
    <row r="520" spans="3:4" ht="14.25" customHeight="1" x14ac:dyDescent="0.3">
      <c r="C520" s="64"/>
      <c r="D520" s="64"/>
    </row>
    <row r="521" spans="3:4" ht="14.25" customHeight="1" x14ac:dyDescent="0.3">
      <c r="C521" s="64"/>
      <c r="D521" s="64"/>
    </row>
    <row r="522" spans="3:4" ht="14.25" customHeight="1" x14ac:dyDescent="0.3">
      <c r="C522" s="64"/>
      <c r="D522" s="64"/>
    </row>
    <row r="523" spans="3:4" ht="14.25" customHeight="1" x14ac:dyDescent="0.3">
      <c r="C523" s="64"/>
      <c r="D523" s="64"/>
    </row>
    <row r="524" spans="3:4" ht="14.25" customHeight="1" x14ac:dyDescent="0.3">
      <c r="C524" s="64"/>
      <c r="D524" s="64"/>
    </row>
    <row r="525" spans="3:4" ht="14.25" customHeight="1" x14ac:dyDescent="0.3">
      <c r="C525" s="64"/>
      <c r="D525" s="64"/>
    </row>
    <row r="526" spans="3:4" ht="14.25" customHeight="1" x14ac:dyDescent="0.3">
      <c r="C526" s="64"/>
      <c r="D526" s="64"/>
    </row>
    <row r="527" spans="3:4" ht="14.25" customHeight="1" x14ac:dyDescent="0.3">
      <c r="C527" s="64"/>
      <c r="D527" s="64"/>
    </row>
    <row r="528" spans="3:4" ht="14.25" customHeight="1" x14ac:dyDescent="0.3">
      <c r="C528" s="64"/>
      <c r="D528" s="64"/>
    </row>
    <row r="529" spans="3:4" ht="14.25" customHeight="1" x14ac:dyDescent="0.3">
      <c r="C529" s="64"/>
      <c r="D529" s="64"/>
    </row>
    <row r="530" spans="3:4" ht="14.25" customHeight="1" x14ac:dyDescent="0.3">
      <c r="C530" s="64"/>
      <c r="D530" s="64"/>
    </row>
    <row r="531" spans="3:4" ht="14.25" customHeight="1" x14ac:dyDescent="0.3">
      <c r="C531" s="64"/>
      <c r="D531" s="64"/>
    </row>
    <row r="532" spans="3:4" ht="14.25" customHeight="1" x14ac:dyDescent="0.3">
      <c r="C532" s="64"/>
      <c r="D532" s="64"/>
    </row>
    <row r="533" spans="3:4" ht="14.25" customHeight="1" x14ac:dyDescent="0.3">
      <c r="C533" s="64"/>
      <c r="D533" s="64"/>
    </row>
    <row r="534" spans="3:4" ht="14.25" customHeight="1" x14ac:dyDescent="0.3">
      <c r="C534" s="64"/>
      <c r="D534" s="64"/>
    </row>
    <row r="535" spans="3:4" ht="14.25" customHeight="1" x14ac:dyDescent="0.3">
      <c r="C535" s="64"/>
      <c r="D535" s="64"/>
    </row>
    <row r="536" spans="3:4" ht="14.25" customHeight="1" x14ac:dyDescent="0.3">
      <c r="C536" s="64"/>
      <c r="D536" s="64"/>
    </row>
    <row r="537" spans="3:4" ht="14.25" customHeight="1" x14ac:dyDescent="0.3">
      <c r="C537" s="64"/>
      <c r="D537" s="64"/>
    </row>
    <row r="538" spans="3:4" ht="14.25" customHeight="1" x14ac:dyDescent="0.3">
      <c r="C538" s="64"/>
      <c r="D538" s="64"/>
    </row>
    <row r="539" spans="3:4" ht="14.25" customHeight="1" x14ac:dyDescent="0.3">
      <c r="C539" s="64"/>
      <c r="D539" s="64"/>
    </row>
    <row r="540" spans="3:4" ht="14.25" customHeight="1" x14ac:dyDescent="0.3">
      <c r="C540" s="64"/>
      <c r="D540" s="64"/>
    </row>
    <row r="541" spans="3:4" ht="14.25" customHeight="1" x14ac:dyDescent="0.3">
      <c r="C541" s="64"/>
      <c r="D541" s="64"/>
    </row>
    <row r="542" spans="3:4" ht="14.25" customHeight="1" x14ac:dyDescent="0.3">
      <c r="C542" s="64"/>
      <c r="D542" s="64"/>
    </row>
    <row r="543" spans="3:4" ht="14.25" customHeight="1" x14ac:dyDescent="0.3">
      <c r="C543" s="64"/>
      <c r="D543" s="64"/>
    </row>
    <row r="544" spans="3:4" ht="14.25" customHeight="1" x14ac:dyDescent="0.3">
      <c r="C544" s="64"/>
      <c r="D544" s="64"/>
    </row>
    <row r="545" spans="3:4" ht="14.25" customHeight="1" x14ac:dyDescent="0.3">
      <c r="C545" s="64"/>
      <c r="D545" s="64"/>
    </row>
    <row r="546" spans="3:4" ht="14.25" customHeight="1" x14ac:dyDescent="0.3">
      <c r="C546" s="64"/>
      <c r="D546" s="64"/>
    </row>
    <row r="547" spans="3:4" ht="14.25" customHeight="1" x14ac:dyDescent="0.3">
      <c r="C547" s="64"/>
      <c r="D547" s="64"/>
    </row>
    <row r="548" spans="3:4" ht="14.25" customHeight="1" x14ac:dyDescent="0.3">
      <c r="C548" s="64"/>
      <c r="D548" s="64"/>
    </row>
    <row r="549" spans="3:4" ht="14.25" customHeight="1" x14ac:dyDescent="0.3">
      <c r="C549" s="64"/>
      <c r="D549" s="64"/>
    </row>
    <row r="550" spans="3:4" ht="14.25" customHeight="1" x14ac:dyDescent="0.3">
      <c r="C550" s="64"/>
      <c r="D550" s="64"/>
    </row>
    <row r="551" spans="3:4" ht="14.25" customHeight="1" x14ac:dyDescent="0.3">
      <c r="C551" s="64"/>
      <c r="D551" s="64"/>
    </row>
    <row r="552" spans="3:4" ht="14.25" customHeight="1" x14ac:dyDescent="0.3">
      <c r="C552" s="64"/>
      <c r="D552" s="64"/>
    </row>
    <row r="553" spans="3:4" ht="14.25" customHeight="1" x14ac:dyDescent="0.3">
      <c r="C553" s="64"/>
      <c r="D553" s="64"/>
    </row>
    <row r="554" spans="3:4" ht="14.25" customHeight="1" x14ac:dyDescent="0.3">
      <c r="C554" s="64"/>
      <c r="D554" s="64"/>
    </row>
    <row r="555" spans="3:4" ht="14.25" customHeight="1" x14ac:dyDescent="0.3">
      <c r="C555" s="64"/>
      <c r="D555" s="64"/>
    </row>
    <row r="556" spans="3:4" ht="14.25" customHeight="1" x14ac:dyDescent="0.3">
      <c r="C556" s="64"/>
      <c r="D556" s="64"/>
    </row>
    <row r="557" spans="3:4" ht="14.25" customHeight="1" x14ac:dyDescent="0.3">
      <c r="C557" s="64"/>
      <c r="D557" s="64"/>
    </row>
    <row r="558" spans="3:4" ht="14.25" customHeight="1" x14ac:dyDescent="0.3">
      <c r="C558" s="64"/>
      <c r="D558" s="64"/>
    </row>
    <row r="559" spans="3:4" ht="14.25" customHeight="1" x14ac:dyDescent="0.3">
      <c r="C559" s="64"/>
      <c r="D559" s="64"/>
    </row>
    <row r="560" spans="3:4" ht="14.25" customHeight="1" x14ac:dyDescent="0.3">
      <c r="C560" s="64"/>
      <c r="D560" s="64"/>
    </row>
    <row r="561" spans="3:4" ht="14.25" customHeight="1" x14ac:dyDescent="0.3">
      <c r="C561" s="64"/>
      <c r="D561" s="64"/>
    </row>
    <row r="562" spans="3:4" ht="14.25" customHeight="1" x14ac:dyDescent="0.3">
      <c r="C562" s="64"/>
      <c r="D562" s="64"/>
    </row>
    <row r="563" spans="3:4" ht="14.25" customHeight="1" x14ac:dyDescent="0.3">
      <c r="C563" s="64"/>
      <c r="D563" s="64"/>
    </row>
    <row r="564" spans="3:4" ht="14.25" customHeight="1" x14ac:dyDescent="0.3">
      <c r="C564" s="64"/>
      <c r="D564" s="64"/>
    </row>
    <row r="565" spans="3:4" ht="14.25" customHeight="1" x14ac:dyDescent="0.3">
      <c r="C565" s="64"/>
      <c r="D565" s="64"/>
    </row>
    <row r="566" spans="3:4" ht="14.25" customHeight="1" x14ac:dyDescent="0.3">
      <c r="C566" s="64"/>
      <c r="D566" s="64"/>
    </row>
    <row r="567" spans="3:4" ht="14.25" customHeight="1" x14ac:dyDescent="0.3">
      <c r="C567" s="64"/>
      <c r="D567" s="64"/>
    </row>
    <row r="568" spans="3:4" ht="14.25" customHeight="1" x14ac:dyDescent="0.3">
      <c r="C568" s="64"/>
      <c r="D568" s="64"/>
    </row>
    <row r="569" spans="3:4" ht="14.25" customHeight="1" x14ac:dyDescent="0.3">
      <c r="C569" s="64"/>
      <c r="D569" s="64"/>
    </row>
    <row r="570" spans="3:4" ht="14.25" customHeight="1" x14ac:dyDescent="0.3">
      <c r="C570" s="64"/>
      <c r="D570" s="64"/>
    </row>
    <row r="571" spans="3:4" ht="14.25" customHeight="1" x14ac:dyDescent="0.3">
      <c r="C571" s="64"/>
      <c r="D571" s="64"/>
    </row>
    <row r="572" spans="3:4" ht="14.25" customHeight="1" x14ac:dyDescent="0.3">
      <c r="C572" s="64"/>
      <c r="D572" s="64"/>
    </row>
    <row r="573" spans="3:4" ht="14.25" customHeight="1" x14ac:dyDescent="0.3">
      <c r="C573" s="64"/>
      <c r="D573" s="64"/>
    </row>
    <row r="574" spans="3:4" ht="14.25" customHeight="1" x14ac:dyDescent="0.3">
      <c r="C574" s="64"/>
      <c r="D574" s="64"/>
    </row>
    <row r="575" spans="3:4" ht="14.25" customHeight="1" x14ac:dyDescent="0.3">
      <c r="C575" s="64"/>
      <c r="D575" s="64"/>
    </row>
    <row r="576" spans="3:4" ht="14.25" customHeight="1" x14ac:dyDescent="0.3">
      <c r="C576" s="64"/>
      <c r="D576" s="64"/>
    </row>
    <row r="577" spans="3:4" ht="14.25" customHeight="1" x14ac:dyDescent="0.3">
      <c r="C577" s="64"/>
      <c r="D577" s="64"/>
    </row>
    <row r="578" spans="3:4" ht="14.25" customHeight="1" x14ac:dyDescent="0.3">
      <c r="C578" s="64"/>
      <c r="D578" s="64"/>
    </row>
    <row r="579" spans="3:4" ht="14.25" customHeight="1" x14ac:dyDescent="0.3">
      <c r="C579" s="64"/>
      <c r="D579" s="64"/>
    </row>
    <row r="580" spans="3:4" ht="14.25" customHeight="1" x14ac:dyDescent="0.3">
      <c r="C580" s="64"/>
      <c r="D580" s="64"/>
    </row>
    <row r="581" spans="3:4" ht="14.25" customHeight="1" x14ac:dyDescent="0.3">
      <c r="C581" s="64"/>
      <c r="D581" s="64"/>
    </row>
    <row r="582" spans="3:4" ht="14.25" customHeight="1" x14ac:dyDescent="0.3">
      <c r="C582" s="64"/>
      <c r="D582" s="64"/>
    </row>
    <row r="583" spans="3:4" ht="14.25" customHeight="1" x14ac:dyDescent="0.3">
      <c r="C583" s="64"/>
      <c r="D583" s="64"/>
    </row>
    <row r="584" spans="3:4" ht="14.25" customHeight="1" x14ac:dyDescent="0.3">
      <c r="C584" s="64"/>
      <c r="D584" s="64"/>
    </row>
    <row r="585" spans="3:4" ht="14.25" customHeight="1" x14ac:dyDescent="0.3">
      <c r="C585" s="64"/>
      <c r="D585" s="64"/>
    </row>
    <row r="586" spans="3:4" ht="14.25" customHeight="1" x14ac:dyDescent="0.3">
      <c r="C586" s="64"/>
      <c r="D586" s="64"/>
    </row>
    <row r="587" spans="3:4" ht="14.25" customHeight="1" x14ac:dyDescent="0.3">
      <c r="C587" s="64"/>
      <c r="D587" s="64"/>
    </row>
    <row r="588" spans="3:4" ht="14.25" customHeight="1" x14ac:dyDescent="0.3">
      <c r="C588" s="64"/>
      <c r="D588" s="64"/>
    </row>
    <row r="589" spans="3:4" ht="14.25" customHeight="1" x14ac:dyDescent="0.3">
      <c r="C589" s="64"/>
      <c r="D589" s="64"/>
    </row>
    <row r="590" spans="3:4" ht="14.25" customHeight="1" x14ac:dyDescent="0.3">
      <c r="C590" s="64"/>
      <c r="D590" s="64"/>
    </row>
    <row r="591" spans="3:4" ht="14.25" customHeight="1" x14ac:dyDescent="0.3">
      <c r="C591" s="64"/>
      <c r="D591" s="64"/>
    </row>
    <row r="592" spans="3:4" ht="14.25" customHeight="1" x14ac:dyDescent="0.3">
      <c r="C592" s="64"/>
      <c r="D592" s="64"/>
    </row>
    <row r="593" spans="3:4" ht="14.25" customHeight="1" x14ac:dyDescent="0.3">
      <c r="C593" s="64"/>
      <c r="D593" s="64"/>
    </row>
    <row r="594" spans="3:4" ht="14.25" customHeight="1" x14ac:dyDescent="0.3">
      <c r="C594" s="64"/>
      <c r="D594" s="64"/>
    </row>
    <row r="595" spans="3:4" ht="14.25" customHeight="1" x14ac:dyDescent="0.3">
      <c r="C595" s="64"/>
      <c r="D595" s="64"/>
    </row>
    <row r="596" spans="3:4" ht="14.25" customHeight="1" x14ac:dyDescent="0.3">
      <c r="C596" s="64"/>
      <c r="D596" s="64"/>
    </row>
    <row r="597" spans="3:4" ht="14.25" customHeight="1" x14ac:dyDescent="0.3">
      <c r="C597" s="64"/>
      <c r="D597" s="64"/>
    </row>
    <row r="598" spans="3:4" ht="14.25" customHeight="1" x14ac:dyDescent="0.3">
      <c r="C598" s="64"/>
      <c r="D598" s="64"/>
    </row>
    <row r="599" spans="3:4" ht="14.25" customHeight="1" x14ac:dyDescent="0.3">
      <c r="C599" s="64"/>
      <c r="D599" s="64"/>
    </row>
    <row r="600" spans="3:4" ht="14.25" customHeight="1" x14ac:dyDescent="0.3">
      <c r="C600" s="64"/>
      <c r="D600" s="64"/>
    </row>
    <row r="601" spans="3:4" ht="14.25" customHeight="1" x14ac:dyDescent="0.3">
      <c r="C601" s="64"/>
      <c r="D601" s="64"/>
    </row>
    <row r="602" spans="3:4" ht="14.25" customHeight="1" x14ac:dyDescent="0.3">
      <c r="C602" s="64"/>
      <c r="D602" s="64"/>
    </row>
    <row r="603" spans="3:4" ht="14.25" customHeight="1" x14ac:dyDescent="0.3">
      <c r="C603" s="64"/>
      <c r="D603" s="64"/>
    </row>
    <row r="604" spans="3:4" ht="14.25" customHeight="1" x14ac:dyDescent="0.3">
      <c r="C604" s="64"/>
      <c r="D604" s="64"/>
    </row>
    <row r="605" spans="3:4" ht="14.25" customHeight="1" x14ac:dyDescent="0.3">
      <c r="C605" s="64"/>
      <c r="D605" s="64"/>
    </row>
    <row r="606" spans="3:4" ht="14.25" customHeight="1" x14ac:dyDescent="0.3">
      <c r="C606" s="64"/>
      <c r="D606" s="64"/>
    </row>
    <row r="607" spans="3:4" ht="14.25" customHeight="1" x14ac:dyDescent="0.3">
      <c r="C607" s="64"/>
      <c r="D607" s="64"/>
    </row>
    <row r="608" spans="3:4" ht="14.25" customHeight="1" x14ac:dyDescent="0.3">
      <c r="C608" s="64"/>
      <c r="D608" s="64"/>
    </row>
    <row r="609" spans="3:4" ht="14.25" customHeight="1" x14ac:dyDescent="0.3">
      <c r="C609" s="64"/>
      <c r="D609" s="64"/>
    </row>
    <row r="610" spans="3:4" ht="14.25" customHeight="1" x14ac:dyDescent="0.3">
      <c r="C610" s="64"/>
      <c r="D610" s="64"/>
    </row>
    <row r="611" spans="3:4" ht="14.25" customHeight="1" x14ac:dyDescent="0.3">
      <c r="C611" s="64"/>
      <c r="D611" s="64"/>
    </row>
    <row r="612" spans="3:4" ht="14.25" customHeight="1" x14ac:dyDescent="0.3">
      <c r="C612" s="64"/>
      <c r="D612" s="64"/>
    </row>
    <row r="613" spans="3:4" ht="14.25" customHeight="1" x14ac:dyDescent="0.3">
      <c r="C613" s="64"/>
      <c r="D613" s="64"/>
    </row>
    <row r="614" spans="3:4" ht="14.25" customHeight="1" x14ac:dyDescent="0.3">
      <c r="C614" s="64"/>
      <c r="D614" s="64"/>
    </row>
    <row r="615" spans="3:4" ht="14.25" customHeight="1" x14ac:dyDescent="0.3">
      <c r="C615" s="64"/>
      <c r="D615" s="64"/>
    </row>
    <row r="616" spans="3:4" ht="14.25" customHeight="1" x14ac:dyDescent="0.3">
      <c r="C616" s="64"/>
      <c r="D616" s="64"/>
    </row>
    <row r="617" spans="3:4" ht="14.25" customHeight="1" x14ac:dyDescent="0.3">
      <c r="C617" s="64"/>
      <c r="D617" s="64"/>
    </row>
    <row r="618" spans="3:4" ht="14.25" customHeight="1" x14ac:dyDescent="0.3">
      <c r="C618" s="64"/>
      <c r="D618" s="64"/>
    </row>
    <row r="619" spans="3:4" ht="14.25" customHeight="1" x14ac:dyDescent="0.3">
      <c r="C619" s="64"/>
      <c r="D619" s="64"/>
    </row>
    <row r="620" spans="3:4" ht="14.25" customHeight="1" x14ac:dyDescent="0.3">
      <c r="C620" s="64"/>
      <c r="D620" s="64"/>
    </row>
    <row r="621" spans="3:4" ht="14.25" customHeight="1" x14ac:dyDescent="0.3">
      <c r="C621" s="64"/>
      <c r="D621" s="64"/>
    </row>
    <row r="622" spans="3:4" ht="14.25" customHeight="1" x14ac:dyDescent="0.3">
      <c r="C622" s="64"/>
      <c r="D622" s="64"/>
    </row>
    <row r="623" spans="3:4" ht="14.25" customHeight="1" x14ac:dyDescent="0.3">
      <c r="C623" s="64"/>
      <c r="D623" s="64"/>
    </row>
    <row r="624" spans="3:4" ht="14.25" customHeight="1" x14ac:dyDescent="0.3">
      <c r="C624" s="64"/>
      <c r="D624" s="64"/>
    </row>
    <row r="625" spans="3:4" ht="14.25" customHeight="1" x14ac:dyDescent="0.3">
      <c r="C625" s="64"/>
      <c r="D625" s="64"/>
    </row>
    <row r="626" spans="3:4" ht="14.25" customHeight="1" x14ac:dyDescent="0.3">
      <c r="C626" s="64"/>
      <c r="D626" s="64"/>
    </row>
    <row r="627" spans="3:4" ht="14.25" customHeight="1" x14ac:dyDescent="0.3">
      <c r="C627" s="64"/>
      <c r="D627" s="64"/>
    </row>
    <row r="628" spans="3:4" ht="14.25" customHeight="1" x14ac:dyDescent="0.3">
      <c r="C628" s="64"/>
      <c r="D628" s="64"/>
    </row>
    <row r="629" spans="3:4" ht="14.25" customHeight="1" x14ac:dyDescent="0.3">
      <c r="C629" s="64"/>
      <c r="D629" s="64"/>
    </row>
    <row r="630" spans="3:4" ht="14.25" customHeight="1" x14ac:dyDescent="0.3">
      <c r="C630" s="64"/>
      <c r="D630" s="64"/>
    </row>
    <row r="631" spans="3:4" ht="14.25" customHeight="1" x14ac:dyDescent="0.3">
      <c r="C631" s="64"/>
      <c r="D631" s="64"/>
    </row>
    <row r="632" spans="3:4" ht="14.25" customHeight="1" x14ac:dyDescent="0.3">
      <c r="C632" s="64"/>
      <c r="D632" s="64"/>
    </row>
    <row r="633" spans="3:4" ht="14.25" customHeight="1" x14ac:dyDescent="0.3">
      <c r="C633" s="64"/>
      <c r="D633" s="64"/>
    </row>
    <row r="634" spans="3:4" ht="14.25" customHeight="1" x14ac:dyDescent="0.3">
      <c r="C634" s="64"/>
      <c r="D634" s="64"/>
    </row>
    <row r="635" spans="3:4" ht="14.25" customHeight="1" x14ac:dyDescent="0.3">
      <c r="C635" s="64"/>
      <c r="D635" s="64"/>
    </row>
    <row r="636" spans="3:4" ht="14.25" customHeight="1" x14ac:dyDescent="0.3">
      <c r="C636" s="64"/>
      <c r="D636" s="64"/>
    </row>
    <row r="637" spans="3:4" ht="14.25" customHeight="1" x14ac:dyDescent="0.3">
      <c r="C637" s="64"/>
      <c r="D637" s="64"/>
    </row>
    <row r="638" spans="3:4" ht="14.25" customHeight="1" x14ac:dyDescent="0.3">
      <c r="C638" s="64"/>
      <c r="D638" s="64"/>
    </row>
    <row r="639" spans="3:4" ht="14.25" customHeight="1" x14ac:dyDescent="0.3">
      <c r="C639" s="64"/>
      <c r="D639" s="64"/>
    </row>
    <row r="640" spans="3:4" ht="14.25" customHeight="1" x14ac:dyDescent="0.3">
      <c r="C640" s="64"/>
      <c r="D640" s="64"/>
    </row>
    <row r="641" spans="3:4" ht="14.25" customHeight="1" x14ac:dyDescent="0.3">
      <c r="C641" s="64"/>
      <c r="D641" s="64"/>
    </row>
    <row r="642" spans="3:4" ht="14.25" customHeight="1" x14ac:dyDescent="0.3">
      <c r="C642" s="64"/>
      <c r="D642" s="64"/>
    </row>
    <row r="643" spans="3:4" ht="14.25" customHeight="1" x14ac:dyDescent="0.3">
      <c r="C643" s="64"/>
      <c r="D643" s="64"/>
    </row>
    <row r="644" spans="3:4" ht="14.25" customHeight="1" x14ac:dyDescent="0.3">
      <c r="C644" s="64"/>
      <c r="D644" s="64"/>
    </row>
    <row r="645" spans="3:4" ht="14.25" customHeight="1" x14ac:dyDescent="0.3">
      <c r="C645" s="64"/>
      <c r="D645" s="64"/>
    </row>
    <row r="646" spans="3:4" ht="14.25" customHeight="1" x14ac:dyDescent="0.3">
      <c r="C646" s="64"/>
      <c r="D646" s="64"/>
    </row>
    <row r="647" spans="3:4" ht="14.25" customHeight="1" x14ac:dyDescent="0.3">
      <c r="C647" s="64"/>
      <c r="D647" s="64"/>
    </row>
    <row r="648" spans="3:4" ht="14.25" customHeight="1" x14ac:dyDescent="0.3">
      <c r="C648" s="64"/>
      <c r="D648" s="64"/>
    </row>
    <row r="649" spans="3:4" ht="14.25" customHeight="1" x14ac:dyDescent="0.3">
      <c r="C649" s="64"/>
      <c r="D649" s="64"/>
    </row>
    <row r="650" spans="3:4" ht="14.25" customHeight="1" x14ac:dyDescent="0.3">
      <c r="C650" s="64"/>
      <c r="D650" s="64"/>
    </row>
    <row r="651" spans="3:4" ht="14.25" customHeight="1" x14ac:dyDescent="0.3">
      <c r="C651" s="64"/>
      <c r="D651" s="64"/>
    </row>
    <row r="652" spans="3:4" ht="14.25" customHeight="1" x14ac:dyDescent="0.3">
      <c r="C652" s="64"/>
      <c r="D652" s="64"/>
    </row>
    <row r="653" spans="3:4" ht="14.25" customHeight="1" x14ac:dyDescent="0.3">
      <c r="C653" s="64"/>
      <c r="D653" s="64"/>
    </row>
    <row r="654" spans="3:4" ht="14.25" customHeight="1" x14ac:dyDescent="0.3">
      <c r="C654" s="64"/>
      <c r="D654" s="64"/>
    </row>
    <row r="655" spans="3:4" ht="14.25" customHeight="1" x14ac:dyDescent="0.3">
      <c r="C655" s="64"/>
      <c r="D655" s="64"/>
    </row>
    <row r="656" spans="3:4" ht="14.25" customHeight="1" x14ac:dyDescent="0.3">
      <c r="C656" s="64"/>
      <c r="D656" s="64"/>
    </row>
    <row r="657" spans="3:4" ht="14.25" customHeight="1" x14ac:dyDescent="0.3">
      <c r="C657" s="64"/>
      <c r="D657" s="64"/>
    </row>
    <row r="658" spans="3:4" ht="14.25" customHeight="1" x14ac:dyDescent="0.3">
      <c r="C658" s="64"/>
      <c r="D658" s="64"/>
    </row>
    <row r="659" spans="3:4" ht="14.25" customHeight="1" x14ac:dyDescent="0.3">
      <c r="C659" s="64"/>
      <c r="D659" s="64"/>
    </row>
    <row r="660" spans="3:4" ht="14.25" customHeight="1" x14ac:dyDescent="0.3">
      <c r="C660" s="64"/>
      <c r="D660" s="64"/>
    </row>
    <row r="661" spans="3:4" ht="14.25" customHeight="1" x14ac:dyDescent="0.3">
      <c r="C661" s="64"/>
      <c r="D661" s="64"/>
    </row>
    <row r="662" spans="3:4" ht="14.25" customHeight="1" x14ac:dyDescent="0.3">
      <c r="C662" s="64"/>
      <c r="D662" s="64"/>
    </row>
    <row r="663" spans="3:4" ht="14.25" customHeight="1" x14ac:dyDescent="0.3">
      <c r="C663" s="64"/>
      <c r="D663" s="64"/>
    </row>
    <row r="664" spans="3:4" ht="14.25" customHeight="1" x14ac:dyDescent="0.3">
      <c r="C664" s="64"/>
      <c r="D664" s="64"/>
    </row>
    <row r="665" spans="3:4" ht="14.25" customHeight="1" x14ac:dyDescent="0.3">
      <c r="C665" s="64"/>
      <c r="D665" s="64"/>
    </row>
    <row r="666" spans="3:4" ht="14.25" customHeight="1" x14ac:dyDescent="0.3">
      <c r="C666" s="64"/>
      <c r="D666" s="64"/>
    </row>
    <row r="667" spans="3:4" ht="14.25" customHeight="1" x14ac:dyDescent="0.3">
      <c r="C667" s="64"/>
      <c r="D667" s="64"/>
    </row>
    <row r="668" spans="3:4" ht="14.25" customHeight="1" x14ac:dyDescent="0.3">
      <c r="C668" s="64"/>
      <c r="D668" s="64"/>
    </row>
    <row r="669" spans="3:4" ht="14.25" customHeight="1" x14ac:dyDescent="0.3">
      <c r="C669" s="64"/>
      <c r="D669" s="64"/>
    </row>
    <row r="670" spans="3:4" ht="14.25" customHeight="1" x14ac:dyDescent="0.3">
      <c r="C670" s="64"/>
      <c r="D670" s="64"/>
    </row>
    <row r="671" spans="3:4" ht="14.25" customHeight="1" x14ac:dyDescent="0.3">
      <c r="C671" s="64"/>
      <c r="D671" s="64"/>
    </row>
    <row r="672" spans="3:4" ht="14.25" customHeight="1" x14ac:dyDescent="0.3">
      <c r="C672" s="64"/>
      <c r="D672" s="64"/>
    </row>
    <row r="673" spans="3:4" ht="14.25" customHeight="1" x14ac:dyDescent="0.3">
      <c r="C673" s="64"/>
      <c r="D673" s="64"/>
    </row>
    <row r="674" spans="3:4" ht="14.25" customHeight="1" x14ac:dyDescent="0.3">
      <c r="C674" s="64"/>
      <c r="D674" s="64"/>
    </row>
    <row r="675" spans="3:4" ht="14.25" customHeight="1" x14ac:dyDescent="0.3">
      <c r="C675" s="64"/>
      <c r="D675" s="64"/>
    </row>
    <row r="676" spans="3:4" ht="14.25" customHeight="1" x14ac:dyDescent="0.3">
      <c r="C676" s="64"/>
      <c r="D676" s="64"/>
    </row>
    <row r="677" spans="3:4" ht="14.25" customHeight="1" x14ac:dyDescent="0.3">
      <c r="C677" s="64"/>
      <c r="D677" s="64"/>
    </row>
    <row r="678" spans="3:4" ht="14.25" customHeight="1" x14ac:dyDescent="0.3">
      <c r="C678" s="64"/>
      <c r="D678" s="64"/>
    </row>
    <row r="679" spans="3:4" ht="14.25" customHeight="1" x14ac:dyDescent="0.3">
      <c r="C679" s="64"/>
      <c r="D679" s="64"/>
    </row>
    <row r="680" spans="3:4" ht="14.25" customHeight="1" x14ac:dyDescent="0.3">
      <c r="C680" s="64"/>
      <c r="D680" s="64"/>
    </row>
    <row r="681" spans="3:4" ht="14.25" customHeight="1" x14ac:dyDescent="0.3">
      <c r="C681" s="64"/>
      <c r="D681" s="64"/>
    </row>
    <row r="682" spans="3:4" ht="14.25" customHeight="1" x14ac:dyDescent="0.3">
      <c r="C682" s="64"/>
      <c r="D682" s="64"/>
    </row>
    <row r="683" spans="3:4" ht="14.25" customHeight="1" x14ac:dyDescent="0.3">
      <c r="C683" s="64"/>
      <c r="D683" s="64"/>
    </row>
    <row r="684" spans="3:4" ht="14.25" customHeight="1" x14ac:dyDescent="0.3">
      <c r="C684" s="64"/>
      <c r="D684" s="64"/>
    </row>
    <row r="685" spans="3:4" ht="14.25" customHeight="1" x14ac:dyDescent="0.3">
      <c r="C685" s="64"/>
      <c r="D685" s="64"/>
    </row>
    <row r="686" spans="3:4" ht="14.25" customHeight="1" x14ac:dyDescent="0.3">
      <c r="C686" s="64"/>
      <c r="D686" s="64"/>
    </row>
    <row r="687" spans="3:4" ht="14.25" customHeight="1" x14ac:dyDescent="0.3">
      <c r="C687" s="64"/>
      <c r="D687" s="64"/>
    </row>
    <row r="688" spans="3:4" ht="14.25" customHeight="1" x14ac:dyDescent="0.3">
      <c r="C688" s="64"/>
      <c r="D688" s="64"/>
    </row>
    <row r="689" spans="3:4" ht="14.25" customHeight="1" x14ac:dyDescent="0.3">
      <c r="C689" s="64"/>
      <c r="D689" s="64"/>
    </row>
    <row r="690" spans="3:4" ht="14.25" customHeight="1" x14ac:dyDescent="0.3">
      <c r="C690" s="64"/>
      <c r="D690" s="64"/>
    </row>
    <row r="691" spans="3:4" ht="14.25" customHeight="1" x14ac:dyDescent="0.3">
      <c r="C691" s="64"/>
      <c r="D691" s="64"/>
    </row>
    <row r="692" spans="3:4" ht="14.25" customHeight="1" x14ac:dyDescent="0.3">
      <c r="C692" s="64"/>
      <c r="D692" s="64"/>
    </row>
    <row r="693" spans="3:4" ht="14.25" customHeight="1" x14ac:dyDescent="0.3">
      <c r="C693" s="64"/>
      <c r="D693" s="64"/>
    </row>
    <row r="694" spans="3:4" ht="14.25" customHeight="1" x14ac:dyDescent="0.3">
      <c r="C694" s="64"/>
      <c r="D694" s="64"/>
    </row>
    <row r="695" spans="3:4" ht="14.25" customHeight="1" x14ac:dyDescent="0.3">
      <c r="C695" s="64"/>
      <c r="D695" s="64"/>
    </row>
    <row r="696" spans="3:4" ht="14.25" customHeight="1" x14ac:dyDescent="0.3">
      <c r="C696" s="64"/>
      <c r="D696" s="64"/>
    </row>
    <row r="697" spans="3:4" ht="14.25" customHeight="1" x14ac:dyDescent="0.3">
      <c r="C697" s="64"/>
      <c r="D697" s="64"/>
    </row>
    <row r="698" spans="3:4" ht="14.25" customHeight="1" x14ac:dyDescent="0.3">
      <c r="C698" s="64"/>
      <c r="D698" s="64"/>
    </row>
    <row r="699" spans="3:4" ht="14.25" customHeight="1" x14ac:dyDescent="0.3">
      <c r="C699" s="64"/>
      <c r="D699" s="64"/>
    </row>
    <row r="700" spans="3:4" ht="14.25" customHeight="1" x14ac:dyDescent="0.3">
      <c r="C700" s="64"/>
      <c r="D700" s="64"/>
    </row>
    <row r="701" spans="3:4" ht="14.25" customHeight="1" x14ac:dyDescent="0.3">
      <c r="C701" s="64"/>
      <c r="D701" s="64"/>
    </row>
    <row r="702" spans="3:4" ht="14.25" customHeight="1" x14ac:dyDescent="0.3">
      <c r="C702" s="64"/>
      <c r="D702" s="64"/>
    </row>
    <row r="703" spans="3:4" ht="14.25" customHeight="1" x14ac:dyDescent="0.3">
      <c r="C703" s="64"/>
      <c r="D703" s="64"/>
    </row>
    <row r="704" spans="3:4" ht="14.25" customHeight="1" x14ac:dyDescent="0.3">
      <c r="C704" s="64"/>
      <c r="D704" s="64"/>
    </row>
    <row r="705" spans="3:4" ht="14.25" customHeight="1" x14ac:dyDescent="0.3">
      <c r="C705" s="64"/>
      <c r="D705" s="64"/>
    </row>
    <row r="706" spans="3:4" ht="14.25" customHeight="1" x14ac:dyDescent="0.3">
      <c r="C706" s="64"/>
      <c r="D706" s="64"/>
    </row>
    <row r="707" spans="3:4" ht="14.25" customHeight="1" x14ac:dyDescent="0.3">
      <c r="C707" s="64"/>
      <c r="D707" s="64"/>
    </row>
    <row r="708" spans="3:4" ht="14.25" customHeight="1" x14ac:dyDescent="0.3">
      <c r="C708" s="64"/>
      <c r="D708" s="64"/>
    </row>
    <row r="709" spans="3:4" ht="14.25" customHeight="1" x14ac:dyDescent="0.3">
      <c r="C709" s="64"/>
      <c r="D709" s="64"/>
    </row>
    <row r="710" spans="3:4" ht="14.25" customHeight="1" x14ac:dyDescent="0.3">
      <c r="C710" s="64"/>
      <c r="D710" s="64"/>
    </row>
    <row r="711" spans="3:4" ht="14.25" customHeight="1" x14ac:dyDescent="0.3">
      <c r="C711" s="64"/>
      <c r="D711" s="64"/>
    </row>
    <row r="712" spans="3:4" ht="14.25" customHeight="1" x14ac:dyDescent="0.3">
      <c r="C712" s="64"/>
      <c r="D712" s="64"/>
    </row>
    <row r="713" spans="3:4" ht="14.25" customHeight="1" x14ac:dyDescent="0.3">
      <c r="C713" s="64"/>
      <c r="D713" s="64"/>
    </row>
    <row r="714" spans="3:4" ht="14.25" customHeight="1" x14ac:dyDescent="0.3">
      <c r="C714" s="64"/>
      <c r="D714" s="64"/>
    </row>
    <row r="715" spans="3:4" ht="14.25" customHeight="1" x14ac:dyDescent="0.3">
      <c r="C715" s="64"/>
      <c r="D715" s="64"/>
    </row>
    <row r="716" spans="3:4" ht="14.25" customHeight="1" x14ac:dyDescent="0.3">
      <c r="C716" s="64"/>
      <c r="D716" s="64"/>
    </row>
    <row r="717" spans="3:4" ht="14.25" customHeight="1" x14ac:dyDescent="0.3">
      <c r="C717" s="64"/>
      <c r="D717" s="64"/>
    </row>
    <row r="718" spans="3:4" ht="14.25" customHeight="1" x14ac:dyDescent="0.3">
      <c r="C718" s="64"/>
      <c r="D718" s="64"/>
    </row>
    <row r="719" spans="3:4" ht="14.25" customHeight="1" x14ac:dyDescent="0.3">
      <c r="C719" s="64"/>
      <c r="D719" s="64"/>
    </row>
    <row r="720" spans="3:4" ht="14.25" customHeight="1" x14ac:dyDescent="0.3">
      <c r="C720" s="64"/>
      <c r="D720" s="64"/>
    </row>
    <row r="721" spans="3:4" ht="14.25" customHeight="1" x14ac:dyDescent="0.3">
      <c r="C721" s="64"/>
      <c r="D721" s="64"/>
    </row>
    <row r="722" spans="3:4" ht="14.25" customHeight="1" x14ac:dyDescent="0.3">
      <c r="C722" s="64"/>
      <c r="D722" s="64"/>
    </row>
    <row r="723" spans="3:4" ht="14.25" customHeight="1" x14ac:dyDescent="0.3">
      <c r="C723" s="64"/>
      <c r="D723" s="64"/>
    </row>
    <row r="724" spans="3:4" ht="14.25" customHeight="1" x14ac:dyDescent="0.3">
      <c r="C724" s="64"/>
      <c r="D724" s="64"/>
    </row>
    <row r="725" spans="3:4" ht="14.25" customHeight="1" x14ac:dyDescent="0.3">
      <c r="C725" s="64"/>
      <c r="D725" s="64"/>
    </row>
    <row r="726" spans="3:4" ht="14.25" customHeight="1" x14ac:dyDescent="0.3">
      <c r="C726" s="64"/>
      <c r="D726" s="64"/>
    </row>
    <row r="727" spans="3:4" ht="14.25" customHeight="1" x14ac:dyDescent="0.3">
      <c r="C727" s="64"/>
      <c r="D727" s="64"/>
    </row>
    <row r="728" spans="3:4" ht="14.25" customHeight="1" x14ac:dyDescent="0.3">
      <c r="C728" s="64"/>
      <c r="D728" s="64"/>
    </row>
    <row r="729" spans="3:4" ht="14.25" customHeight="1" x14ac:dyDescent="0.3">
      <c r="C729" s="64"/>
      <c r="D729" s="64"/>
    </row>
    <row r="730" spans="3:4" ht="14.25" customHeight="1" x14ac:dyDescent="0.3">
      <c r="C730" s="64"/>
      <c r="D730" s="64"/>
    </row>
    <row r="731" spans="3:4" ht="14.25" customHeight="1" x14ac:dyDescent="0.3">
      <c r="C731" s="64"/>
      <c r="D731" s="64"/>
    </row>
    <row r="732" spans="3:4" ht="14.25" customHeight="1" x14ac:dyDescent="0.3">
      <c r="C732" s="64"/>
      <c r="D732" s="64"/>
    </row>
    <row r="733" spans="3:4" ht="14.25" customHeight="1" x14ac:dyDescent="0.3">
      <c r="C733" s="64"/>
      <c r="D733" s="64"/>
    </row>
    <row r="734" spans="3:4" ht="14.25" customHeight="1" x14ac:dyDescent="0.3">
      <c r="C734" s="64"/>
      <c r="D734" s="64"/>
    </row>
    <row r="735" spans="3:4" ht="14.25" customHeight="1" x14ac:dyDescent="0.3">
      <c r="C735" s="64"/>
      <c r="D735" s="64"/>
    </row>
    <row r="736" spans="3:4" ht="14.25" customHeight="1" x14ac:dyDescent="0.3">
      <c r="C736" s="64"/>
      <c r="D736" s="64"/>
    </row>
    <row r="737" spans="3:4" ht="14.25" customHeight="1" x14ac:dyDescent="0.3">
      <c r="C737" s="64"/>
      <c r="D737" s="64"/>
    </row>
    <row r="738" spans="3:4" ht="14.25" customHeight="1" x14ac:dyDescent="0.3">
      <c r="C738" s="64"/>
      <c r="D738" s="64"/>
    </row>
    <row r="739" spans="3:4" ht="14.25" customHeight="1" x14ac:dyDescent="0.3">
      <c r="C739" s="64"/>
      <c r="D739" s="64"/>
    </row>
    <row r="740" spans="3:4" ht="14.25" customHeight="1" x14ac:dyDescent="0.3">
      <c r="C740" s="64"/>
      <c r="D740" s="64"/>
    </row>
    <row r="741" spans="3:4" ht="14.25" customHeight="1" x14ac:dyDescent="0.3">
      <c r="C741" s="64"/>
      <c r="D741" s="64"/>
    </row>
    <row r="742" spans="3:4" ht="14.25" customHeight="1" x14ac:dyDescent="0.3">
      <c r="C742" s="64"/>
      <c r="D742" s="64"/>
    </row>
    <row r="743" spans="3:4" ht="14.25" customHeight="1" x14ac:dyDescent="0.3">
      <c r="C743" s="64"/>
      <c r="D743" s="64"/>
    </row>
    <row r="744" spans="3:4" ht="14.25" customHeight="1" x14ac:dyDescent="0.3">
      <c r="C744" s="64"/>
      <c r="D744" s="64"/>
    </row>
    <row r="745" spans="3:4" ht="14.25" customHeight="1" x14ac:dyDescent="0.3">
      <c r="C745" s="64"/>
      <c r="D745" s="64"/>
    </row>
    <row r="746" spans="3:4" ht="14.25" customHeight="1" x14ac:dyDescent="0.3">
      <c r="C746" s="64"/>
      <c r="D746" s="64"/>
    </row>
    <row r="747" spans="3:4" ht="14.25" customHeight="1" x14ac:dyDescent="0.3">
      <c r="C747" s="64"/>
      <c r="D747" s="64"/>
    </row>
    <row r="748" spans="3:4" ht="14.25" customHeight="1" x14ac:dyDescent="0.3">
      <c r="C748" s="64"/>
      <c r="D748" s="64"/>
    </row>
    <row r="749" spans="3:4" ht="14.25" customHeight="1" x14ac:dyDescent="0.3">
      <c r="C749" s="64"/>
      <c r="D749" s="64"/>
    </row>
    <row r="750" spans="3:4" ht="14.25" customHeight="1" x14ac:dyDescent="0.3">
      <c r="C750" s="64"/>
      <c r="D750" s="64"/>
    </row>
    <row r="751" spans="3:4" ht="14.25" customHeight="1" x14ac:dyDescent="0.3">
      <c r="C751" s="64"/>
      <c r="D751" s="64"/>
    </row>
    <row r="752" spans="3:4" ht="14.25" customHeight="1" x14ac:dyDescent="0.3">
      <c r="C752" s="64"/>
      <c r="D752" s="64"/>
    </row>
    <row r="753" spans="3:4" ht="14.25" customHeight="1" x14ac:dyDescent="0.3">
      <c r="C753" s="64"/>
      <c r="D753" s="64"/>
    </row>
    <row r="754" spans="3:4" ht="14.25" customHeight="1" x14ac:dyDescent="0.3">
      <c r="C754" s="64"/>
      <c r="D754" s="64"/>
    </row>
    <row r="755" spans="3:4" ht="14.25" customHeight="1" x14ac:dyDescent="0.3">
      <c r="C755" s="64"/>
      <c r="D755" s="64"/>
    </row>
    <row r="756" spans="3:4" ht="14.25" customHeight="1" x14ac:dyDescent="0.3">
      <c r="C756" s="64"/>
      <c r="D756" s="64"/>
    </row>
    <row r="757" spans="3:4" ht="14.25" customHeight="1" x14ac:dyDescent="0.3">
      <c r="C757" s="64"/>
      <c r="D757" s="64"/>
    </row>
    <row r="758" spans="3:4" ht="14.25" customHeight="1" x14ac:dyDescent="0.3">
      <c r="C758" s="64"/>
      <c r="D758" s="64"/>
    </row>
    <row r="759" spans="3:4" ht="14.25" customHeight="1" x14ac:dyDescent="0.3">
      <c r="C759" s="64"/>
      <c r="D759" s="64"/>
    </row>
    <row r="760" spans="3:4" ht="14.25" customHeight="1" x14ac:dyDescent="0.3">
      <c r="C760" s="64"/>
      <c r="D760" s="64"/>
    </row>
    <row r="761" spans="3:4" ht="14.25" customHeight="1" x14ac:dyDescent="0.3">
      <c r="C761" s="64"/>
      <c r="D761" s="64"/>
    </row>
    <row r="762" spans="3:4" ht="14.25" customHeight="1" x14ac:dyDescent="0.3">
      <c r="C762" s="64"/>
      <c r="D762" s="64"/>
    </row>
    <row r="763" spans="3:4" ht="14.25" customHeight="1" x14ac:dyDescent="0.3">
      <c r="C763" s="64"/>
      <c r="D763" s="64"/>
    </row>
    <row r="764" spans="3:4" ht="14.25" customHeight="1" x14ac:dyDescent="0.3">
      <c r="C764" s="64"/>
      <c r="D764" s="64"/>
    </row>
    <row r="765" spans="3:4" ht="14.25" customHeight="1" x14ac:dyDescent="0.3">
      <c r="C765" s="64"/>
      <c r="D765" s="64"/>
    </row>
    <row r="766" spans="3:4" ht="14.25" customHeight="1" x14ac:dyDescent="0.3">
      <c r="C766" s="64"/>
      <c r="D766" s="64"/>
    </row>
    <row r="767" spans="3:4" ht="14.25" customHeight="1" x14ac:dyDescent="0.3">
      <c r="C767" s="64"/>
      <c r="D767" s="64"/>
    </row>
    <row r="768" spans="3:4" ht="14.25" customHeight="1" x14ac:dyDescent="0.3">
      <c r="C768" s="64"/>
      <c r="D768" s="64"/>
    </row>
    <row r="769" spans="3:4" ht="14.25" customHeight="1" x14ac:dyDescent="0.3">
      <c r="C769" s="64"/>
      <c r="D769" s="64"/>
    </row>
    <row r="770" spans="3:4" ht="14.25" customHeight="1" x14ac:dyDescent="0.3">
      <c r="C770" s="64"/>
      <c r="D770" s="64"/>
    </row>
    <row r="771" spans="3:4" ht="14.25" customHeight="1" x14ac:dyDescent="0.3">
      <c r="C771" s="64"/>
      <c r="D771" s="64"/>
    </row>
    <row r="772" spans="3:4" ht="14.25" customHeight="1" x14ac:dyDescent="0.3">
      <c r="C772" s="64"/>
      <c r="D772" s="64"/>
    </row>
    <row r="773" spans="3:4" ht="14.25" customHeight="1" x14ac:dyDescent="0.3">
      <c r="C773" s="64"/>
      <c r="D773" s="64"/>
    </row>
    <row r="774" spans="3:4" ht="14.25" customHeight="1" x14ac:dyDescent="0.3">
      <c r="C774" s="64"/>
      <c r="D774" s="64"/>
    </row>
    <row r="775" spans="3:4" ht="14.25" customHeight="1" x14ac:dyDescent="0.3">
      <c r="C775" s="64"/>
      <c r="D775" s="64"/>
    </row>
    <row r="776" spans="3:4" ht="14.25" customHeight="1" x14ac:dyDescent="0.3">
      <c r="C776" s="64"/>
      <c r="D776" s="64"/>
    </row>
    <row r="777" spans="3:4" ht="14.25" customHeight="1" x14ac:dyDescent="0.3">
      <c r="C777" s="64"/>
      <c r="D777" s="64"/>
    </row>
    <row r="778" spans="3:4" ht="14.25" customHeight="1" x14ac:dyDescent="0.3">
      <c r="C778" s="64"/>
      <c r="D778" s="64"/>
    </row>
    <row r="779" spans="3:4" ht="14.25" customHeight="1" x14ac:dyDescent="0.3">
      <c r="C779" s="64"/>
      <c r="D779" s="64"/>
    </row>
    <row r="780" spans="3:4" ht="14.25" customHeight="1" x14ac:dyDescent="0.3">
      <c r="C780" s="64"/>
      <c r="D780" s="64"/>
    </row>
    <row r="781" spans="3:4" ht="14.25" customHeight="1" x14ac:dyDescent="0.3">
      <c r="C781" s="64"/>
      <c r="D781" s="64"/>
    </row>
    <row r="782" spans="3:4" ht="14.25" customHeight="1" x14ac:dyDescent="0.3">
      <c r="C782" s="64"/>
      <c r="D782" s="64"/>
    </row>
    <row r="783" spans="3:4" ht="14.25" customHeight="1" x14ac:dyDescent="0.3">
      <c r="C783" s="64"/>
      <c r="D783" s="64"/>
    </row>
    <row r="784" spans="3:4" ht="14.25" customHeight="1" x14ac:dyDescent="0.3">
      <c r="C784" s="64"/>
      <c r="D784" s="64"/>
    </row>
    <row r="785" spans="3:4" ht="14.25" customHeight="1" x14ac:dyDescent="0.3">
      <c r="C785" s="64"/>
      <c r="D785" s="64"/>
    </row>
    <row r="786" spans="3:4" ht="14.25" customHeight="1" x14ac:dyDescent="0.3">
      <c r="C786" s="64"/>
      <c r="D786" s="64"/>
    </row>
    <row r="787" spans="3:4" ht="14.25" customHeight="1" x14ac:dyDescent="0.3">
      <c r="C787" s="64"/>
      <c r="D787" s="64"/>
    </row>
    <row r="788" spans="3:4" ht="14.25" customHeight="1" x14ac:dyDescent="0.3">
      <c r="C788" s="64"/>
      <c r="D788" s="64"/>
    </row>
    <row r="789" spans="3:4" ht="14.25" customHeight="1" x14ac:dyDescent="0.3">
      <c r="C789" s="64"/>
      <c r="D789" s="64"/>
    </row>
    <row r="790" spans="3:4" ht="14.25" customHeight="1" x14ac:dyDescent="0.3">
      <c r="C790" s="64"/>
      <c r="D790" s="64"/>
    </row>
    <row r="791" spans="3:4" ht="14.25" customHeight="1" x14ac:dyDescent="0.3">
      <c r="C791" s="64"/>
      <c r="D791" s="64"/>
    </row>
    <row r="792" spans="3:4" ht="14.25" customHeight="1" x14ac:dyDescent="0.3">
      <c r="C792" s="64"/>
      <c r="D792" s="64"/>
    </row>
    <row r="793" spans="3:4" ht="14.25" customHeight="1" x14ac:dyDescent="0.3">
      <c r="C793" s="64"/>
      <c r="D793" s="64"/>
    </row>
    <row r="794" spans="3:4" ht="14.25" customHeight="1" x14ac:dyDescent="0.3">
      <c r="C794" s="64"/>
      <c r="D794" s="64"/>
    </row>
    <row r="795" spans="3:4" ht="14.25" customHeight="1" x14ac:dyDescent="0.3">
      <c r="C795" s="64"/>
      <c r="D795" s="64"/>
    </row>
    <row r="796" spans="3:4" ht="14.25" customHeight="1" x14ac:dyDescent="0.3">
      <c r="C796" s="64"/>
      <c r="D796" s="64"/>
    </row>
    <row r="797" spans="3:4" ht="14.25" customHeight="1" x14ac:dyDescent="0.3">
      <c r="C797" s="64"/>
      <c r="D797" s="64"/>
    </row>
    <row r="798" spans="3:4" ht="14.25" customHeight="1" x14ac:dyDescent="0.3">
      <c r="C798" s="64"/>
      <c r="D798" s="64"/>
    </row>
    <row r="799" spans="3:4" ht="14.25" customHeight="1" x14ac:dyDescent="0.3">
      <c r="C799" s="64"/>
      <c r="D799" s="64"/>
    </row>
    <row r="800" spans="3:4" ht="14.25" customHeight="1" x14ac:dyDescent="0.3">
      <c r="C800" s="64"/>
      <c r="D800" s="64"/>
    </row>
    <row r="801" spans="3:4" ht="14.25" customHeight="1" x14ac:dyDescent="0.3">
      <c r="C801" s="64"/>
      <c r="D801" s="64"/>
    </row>
    <row r="802" spans="3:4" ht="14.25" customHeight="1" x14ac:dyDescent="0.3">
      <c r="C802" s="64"/>
      <c r="D802" s="64"/>
    </row>
    <row r="803" spans="3:4" ht="14.25" customHeight="1" x14ac:dyDescent="0.3">
      <c r="C803" s="64"/>
      <c r="D803" s="64"/>
    </row>
    <row r="804" spans="3:4" ht="14.25" customHeight="1" x14ac:dyDescent="0.3">
      <c r="C804" s="64"/>
      <c r="D804" s="64"/>
    </row>
    <row r="805" spans="3:4" ht="14.25" customHeight="1" x14ac:dyDescent="0.3">
      <c r="C805" s="64"/>
      <c r="D805" s="64"/>
    </row>
    <row r="806" spans="3:4" ht="14.25" customHeight="1" x14ac:dyDescent="0.3">
      <c r="C806" s="64"/>
      <c r="D806" s="64"/>
    </row>
    <row r="807" spans="3:4" ht="14.25" customHeight="1" x14ac:dyDescent="0.3">
      <c r="C807" s="64"/>
      <c r="D807" s="64"/>
    </row>
    <row r="808" spans="3:4" ht="14.25" customHeight="1" x14ac:dyDescent="0.3">
      <c r="C808" s="64"/>
      <c r="D808" s="64"/>
    </row>
    <row r="809" spans="3:4" ht="14.25" customHeight="1" x14ac:dyDescent="0.3">
      <c r="C809" s="64"/>
      <c r="D809" s="64"/>
    </row>
    <row r="810" spans="3:4" ht="14.25" customHeight="1" x14ac:dyDescent="0.3">
      <c r="C810" s="64"/>
      <c r="D810" s="64"/>
    </row>
    <row r="811" spans="3:4" ht="14.25" customHeight="1" x14ac:dyDescent="0.3">
      <c r="C811" s="64"/>
      <c r="D811" s="64"/>
    </row>
    <row r="812" spans="3:4" ht="14.25" customHeight="1" x14ac:dyDescent="0.3">
      <c r="C812" s="64"/>
      <c r="D812" s="64"/>
    </row>
    <row r="813" spans="3:4" ht="14.25" customHeight="1" x14ac:dyDescent="0.3">
      <c r="C813" s="64"/>
      <c r="D813" s="64"/>
    </row>
    <row r="814" spans="3:4" ht="14.25" customHeight="1" x14ac:dyDescent="0.3">
      <c r="C814" s="64"/>
      <c r="D814" s="64"/>
    </row>
    <row r="815" spans="3:4" ht="14.25" customHeight="1" x14ac:dyDescent="0.3">
      <c r="C815" s="64"/>
      <c r="D815" s="64"/>
    </row>
    <row r="816" spans="3:4" ht="14.25" customHeight="1" x14ac:dyDescent="0.3">
      <c r="C816" s="64"/>
      <c r="D816" s="64"/>
    </row>
    <row r="817" spans="3:4" ht="14.25" customHeight="1" x14ac:dyDescent="0.3">
      <c r="C817" s="64"/>
      <c r="D817" s="64"/>
    </row>
    <row r="818" spans="3:4" ht="14.25" customHeight="1" x14ac:dyDescent="0.3">
      <c r="C818" s="64"/>
      <c r="D818" s="64"/>
    </row>
    <row r="819" spans="3:4" ht="14.25" customHeight="1" x14ac:dyDescent="0.3">
      <c r="C819" s="64"/>
      <c r="D819" s="64"/>
    </row>
    <row r="820" spans="3:4" ht="14.25" customHeight="1" x14ac:dyDescent="0.3">
      <c r="C820" s="64"/>
      <c r="D820" s="64"/>
    </row>
    <row r="821" spans="3:4" ht="14.25" customHeight="1" x14ac:dyDescent="0.3">
      <c r="C821" s="64"/>
      <c r="D821" s="64"/>
    </row>
    <row r="822" spans="3:4" ht="14.25" customHeight="1" x14ac:dyDescent="0.3">
      <c r="C822" s="64"/>
      <c r="D822" s="64"/>
    </row>
    <row r="823" spans="3:4" ht="14.25" customHeight="1" x14ac:dyDescent="0.3">
      <c r="C823" s="64"/>
      <c r="D823" s="64"/>
    </row>
    <row r="824" spans="3:4" ht="14.25" customHeight="1" x14ac:dyDescent="0.3">
      <c r="C824" s="64"/>
      <c r="D824" s="64"/>
    </row>
    <row r="825" spans="3:4" ht="14.25" customHeight="1" x14ac:dyDescent="0.3">
      <c r="C825" s="64"/>
      <c r="D825" s="64"/>
    </row>
    <row r="826" spans="3:4" ht="14.25" customHeight="1" x14ac:dyDescent="0.3">
      <c r="C826" s="64"/>
      <c r="D826" s="64"/>
    </row>
    <row r="827" spans="3:4" ht="14.25" customHeight="1" x14ac:dyDescent="0.3">
      <c r="C827" s="64"/>
      <c r="D827" s="64"/>
    </row>
    <row r="828" spans="3:4" ht="14.25" customHeight="1" x14ac:dyDescent="0.3">
      <c r="C828" s="64"/>
      <c r="D828" s="64"/>
    </row>
    <row r="829" spans="3:4" ht="14.25" customHeight="1" x14ac:dyDescent="0.3">
      <c r="C829" s="64"/>
      <c r="D829" s="64"/>
    </row>
    <row r="830" spans="3:4" ht="14.25" customHeight="1" x14ac:dyDescent="0.3">
      <c r="C830" s="64"/>
      <c r="D830" s="64"/>
    </row>
    <row r="831" spans="3:4" ht="14.25" customHeight="1" x14ac:dyDescent="0.3">
      <c r="C831" s="64"/>
      <c r="D831" s="64"/>
    </row>
    <row r="832" spans="3:4" ht="14.25" customHeight="1" x14ac:dyDescent="0.3">
      <c r="C832" s="64"/>
      <c r="D832" s="64"/>
    </row>
    <row r="833" spans="3:4" ht="14.25" customHeight="1" x14ac:dyDescent="0.3">
      <c r="C833" s="64"/>
      <c r="D833" s="64"/>
    </row>
    <row r="834" spans="3:4" ht="14.25" customHeight="1" x14ac:dyDescent="0.3">
      <c r="C834" s="64"/>
      <c r="D834" s="64"/>
    </row>
    <row r="835" spans="3:4" ht="14.25" customHeight="1" x14ac:dyDescent="0.3">
      <c r="C835" s="64"/>
      <c r="D835" s="64"/>
    </row>
    <row r="836" spans="3:4" ht="14.25" customHeight="1" x14ac:dyDescent="0.3">
      <c r="C836" s="64"/>
      <c r="D836" s="64"/>
    </row>
    <row r="837" spans="3:4" ht="14.25" customHeight="1" x14ac:dyDescent="0.3">
      <c r="C837" s="64"/>
      <c r="D837" s="64"/>
    </row>
    <row r="838" spans="3:4" ht="14.25" customHeight="1" x14ac:dyDescent="0.3">
      <c r="C838" s="64"/>
      <c r="D838" s="64"/>
    </row>
    <row r="839" spans="3:4" ht="14.25" customHeight="1" x14ac:dyDescent="0.3">
      <c r="C839" s="64"/>
      <c r="D839" s="64"/>
    </row>
    <row r="840" spans="3:4" ht="14.25" customHeight="1" x14ac:dyDescent="0.3">
      <c r="C840" s="64"/>
      <c r="D840" s="64"/>
    </row>
    <row r="841" spans="3:4" ht="14.25" customHeight="1" x14ac:dyDescent="0.3">
      <c r="C841" s="64"/>
      <c r="D841" s="64"/>
    </row>
    <row r="842" spans="3:4" ht="14.25" customHeight="1" x14ac:dyDescent="0.3">
      <c r="C842" s="64"/>
      <c r="D842" s="64"/>
    </row>
    <row r="843" spans="3:4" ht="14.25" customHeight="1" x14ac:dyDescent="0.3">
      <c r="C843" s="64"/>
      <c r="D843" s="64"/>
    </row>
    <row r="844" spans="3:4" ht="14.25" customHeight="1" x14ac:dyDescent="0.3">
      <c r="C844" s="64"/>
      <c r="D844" s="64"/>
    </row>
    <row r="845" spans="3:4" ht="14.25" customHeight="1" x14ac:dyDescent="0.3">
      <c r="C845" s="64"/>
      <c r="D845" s="64"/>
    </row>
    <row r="846" spans="3:4" ht="14.25" customHeight="1" x14ac:dyDescent="0.3">
      <c r="C846" s="64"/>
      <c r="D846" s="64"/>
    </row>
    <row r="847" spans="3:4" ht="14.25" customHeight="1" x14ac:dyDescent="0.3">
      <c r="C847" s="64"/>
      <c r="D847" s="64"/>
    </row>
    <row r="848" spans="3:4" ht="14.25" customHeight="1" x14ac:dyDescent="0.3">
      <c r="C848" s="64"/>
      <c r="D848" s="64"/>
    </row>
    <row r="849" spans="3:4" ht="14.25" customHeight="1" x14ac:dyDescent="0.3">
      <c r="C849" s="64"/>
      <c r="D849" s="64"/>
    </row>
    <row r="850" spans="3:4" ht="14.25" customHeight="1" x14ac:dyDescent="0.3">
      <c r="C850" s="64"/>
      <c r="D850" s="64"/>
    </row>
    <row r="851" spans="3:4" ht="14.25" customHeight="1" x14ac:dyDescent="0.3">
      <c r="C851" s="64"/>
      <c r="D851" s="64"/>
    </row>
    <row r="852" spans="3:4" ht="14.25" customHeight="1" x14ac:dyDescent="0.3">
      <c r="C852" s="64"/>
      <c r="D852" s="64"/>
    </row>
    <row r="853" spans="3:4" ht="14.25" customHeight="1" x14ac:dyDescent="0.3">
      <c r="C853" s="64"/>
      <c r="D853" s="64"/>
    </row>
    <row r="854" spans="3:4" ht="14.25" customHeight="1" x14ac:dyDescent="0.3">
      <c r="C854" s="64"/>
      <c r="D854" s="64"/>
    </row>
    <row r="855" spans="3:4" ht="14.25" customHeight="1" x14ac:dyDescent="0.3">
      <c r="C855" s="64"/>
      <c r="D855" s="64"/>
    </row>
    <row r="856" spans="3:4" ht="14.25" customHeight="1" x14ac:dyDescent="0.3">
      <c r="C856" s="64"/>
      <c r="D856" s="64"/>
    </row>
    <row r="857" spans="3:4" ht="14.25" customHeight="1" x14ac:dyDescent="0.3">
      <c r="C857" s="64"/>
      <c r="D857" s="64"/>
    </row>
    <row r="858" spans="3:4" ht="14.25" customHeight="1" x14ac:dyDescent="0.3">
      <c r="C858" s="64"/>
      <c r="D858" s="64"/>
    </row>
    <row r="859" spans="3:4" ht="14.25" customHeight="1" x14ac:dyDescent="0.3">
      <c r="C859" s="64"/>
      <c r="D859" s="64"/>
    </row>
    <row r="860" spans="3:4" ht="14.25" customHeight="1" x14ac:dyDescent="0.3">
      <c r="C860" s="64"/>
      <c r="D860" s="64"/>
    </row>
    <row r="861" spans="3:4" ht="14.25" customHeight="1" x14ac:dyDescent="0.3">
      <c r="C861" s="64"/>
      <c r="D861" s="64"/>
    </row>
    <row r="862" spans="3:4" ht="14.25" customHeight="1" x14ac:dyDescent="0.3">
      <c r="C862" s="64"/>
      <c r="D862" s="64"/>
    </row>
    <row r="863" spans="3:4" ht="14.25" customHeight="1" x14ac:dyDescent="0.3">
      <c r="C863" s="64"/>
      <c r="D863" s="64"/>
    </row>
    <row r="864" spans="3:4" ht="14.25" customHeight="1" x14ac:dyDescent="0.3">
      <c r="C864" s="64"/>
      <c r="D864" s="64"/>
    </row>
    <row r="865" spans="3:4" ht="14.25" customHeight="1" x14ac:dyDescent="0.3">
      <c r="C865" s="64"/>
      <c r="D865" s="64"/>
    </row>
    <row r="866" spans="3:4" ht="14.25" customHeight="1" x14ac:dyDescent="0.3">
      <c r="C866" s="64"/>
      <c r="D866" s="64"/>
    </row>
    <row r="867" spans="3:4" ht="14.25" customHeight="1" x14ac:dyDescent="0.3">
      <c r="C867" s="64"/>
      <c r="D867" s="64"/>
    </row>
    <row r="868" spans="3:4" ht="14.25" customHeight="1" x14ac:dyDescent="0.3">
      <c r="C868" s="64"/>
      <c r="D868" s="64"/>
    </row>
    <row r="869" spans="3:4" ht="14.25" customHeight="1" x14ac:dyDescent="0.3">
      <c r="C869" s="64"/>
      <c r="D869" s="64"/>
    </row>
    <row r="870" spans="3:4" ht="14.25" customHeight="1" x14ac:dyDescent="0.3">
      <c r="C870" s="64"/>
      <c r="D870" s="64"/>
    </row>
    <row r="871" spans="3:4" ht="14.25" customHeight="1" x14ac:dyDescent="0.3">
      <c r="C871" s="64"/>
      <c r="D871" s="64"/>
    </row>
    <row r="872" spans="3:4" ht="14.25" customHeight="1" x14ac:dyDescent="0.3">
      <c r="C872" s="64"/>
      <c r="D872" s="64"/>
    </row>
    <row r="873" spans="3:4" ht="14.25" customHeight="1" x14ac:dyDescent="0.3">
      <c r="C873" s="64"/>
      <c r="D873" s="64"/>
    </row>
    <row r="874" spans="3:4" ht="14.25" customHeight="1" x14ac:dyDescent="0.3">
      <c r="C874" s="64"/>
      <c r="D874" s="64"/>
    </row>
    <row r="875" spans="3:4" ht="14.25" customHeight="1" x14ac:dyDescent="0.3">
      <c r="C875" s="64"/>
      <c r="D875" s="64"/>
    </row>
    <row r="876" spans="3:4" ht="14.25" customHeight="1" x14ac:dyDescent="0.3">
      <c r="C876" s="64"/>
      <c r="D876" s="64"/>
    </row>
    <row r="877" spans="3:4" ht="14.25" customHeight="1" x14ac:dyDescent="0.3">
      <c r="C877" s="64"/>
      <c r="D877" s="64"/>
    </row>
    <row r="878" spans="3:4" ht="14.25" customHeight="1" x14ac:dyDescent="0.3">
      <c r="C878" s="64"/>
      <c r="D878" s="64"/>
    </row>
    <row r="879" spans="3:4" ht="14.25" customHeight="1" x14ac:dyDescent="0.3">
      <c r="C879" s="64"/>
      <c r="D879" s="64"/>
    </row>
    <row r="880" spans="3:4" ht="14.25" customHeight="1" x14ac:dyDescent="0.3">
      <c r="C880" s="64"/>
      <c r="D880" s="64"/>
    </row>
    <row r="881" spans="3:4" ht="14.25" customHeight="1" x14ac:dyDescent="0.3">
      <c r="C881" s="64"/>
      <c r="D881" s="64"/>
    </row>
    <row r="882" spans="3:4" ht="14.25" customHeight="1" x14ac:dyDescent="0.3">
      <c r="C882" s="64"/>
      <c r="D882" s="64"/>
    </row>
    <row r="883" spans="3:4" ht="14.25" customHeight="1" x14ac:dyDescent="0.3">
      <c r="C883" s="64"/>
      <c r="D883" s="64"/>
    </row>
    <row r="884" spans="3:4" ht="14.25" customHeight="1" x14ac:dyDescent="0.3">
      <c r="C884" s="64"/>
      <c r="D884" s="64"/>
    </row>
    <row r="885" spans="3:4" ht="14.25" customHeight="1" x14ac:dyDescent="0.3">
      <c r="C885" s="64"/>
      <c r="D885" s="64"/>
    </row>
    <row r="886" spans="3:4" ht="14.25" customHeight="1" x14ac:dyDescent="0.3">
      <c r="C886" s="64"/>
      <c r="D886" s="64"/>
    </row>
    <row r="887" spans="3:4" ht="14.25" customHeight="1" x14ac:dyDescent="0.3">
      <c r="C887" s="64"/>
      <c r="D887" s="64"/>
    </row>
    <row r="888" spans="3:4" ht="14.25" customHeight="1" x14ac:dyDescent="0.3">
      <c r="C888" s="64"/>
      <c r="D888" s="64"/>
    </row>
    <row r="889" spans="3:4" ht="14.25" customHeight="1" x14ac:dyDescent="0.3">
      <c r="C889" s="64"/>
      <c r="D889" s="64"/>
    </row>
    <row r="890" spans="3:4" ht="14.25" customHeight="1" x14ac:dyDescent="0.3">
      <c r="C890" s="64"/>
      <c r="D890" s="64"/>
    </row>
    <row r="891" spans="3:4" ht="14.25" customHeight="1" x14ac:dyDescent="0.3">
      <c r="C891" s="64"/>
      <c r="D891" s="64"/>
    </row>
    <row r="892" spans="3:4" ht="14.25" customHeight="1" x14ac:dyDescent="0.3">
      <c r="C892" s="64"/>
      <c r="D892" s="64"/>
    </row>
    <row r="893" spans="3:4" ht="14.25" customHeight="1" x14ac:dyDescent="0.3">
      <c r="C893" s="64"/>
      <c r="D893" s="64"/>
    </row>
    <row r="894" spans="3:4" ht="14.25" customHeight="1" x14ac:dyDescent="0.3">
      <c r="C894" s="64"/>
      <c r="D894" s="64"/>
    </row>
    <row r="895" spans="3:4" ht="14.25" customHeight="1" x14ac:dyDescent="0.3">
      <c r="C895" s="64"/>
      <c r="D895" s="64"/>
    </row>
    <row r="896" spans="3:4" ht="14.25" customHeight="1" x14ac:dyDescent="0.3">
      <c r="C896" s="64"/>
      <c r="D896" s="64"/>
    </row>
    <row r="897" spans="3:4" ht="14.25" customHeight="1" x14ac:dyDescent="0.3">
      <c r="C897" s="64"/>
      <c r="D897" s="64"/>
    </row>
    <row r="898" spans="3:4" ht="14.25" customHeight="1" x14ac:dyDescent="0.3">
      <c r="C898" s="64"/>
      <c r="D898" s="64"/>
    </row>
    <row r="899" spans="3:4" ht="14.25" customHeight="1" x14ac:dyDescent="0.3">
      <c r="C899" s="64"/>
      <c r="D899" s="64"/>
    </row>
    <row r="900" spans="3:4" ht="14.25" customHeight="1" x14ac:dyDescent="0.3">
      <c r="C900" s="64"/>
      <c r="D900" s="64"/>
    </row>
    <row r="901" spans="3:4" ht="14.25" customHeight="1" x14ac:dyDescent="0.3">
      <c r="C901" s="64"/>
      <c r="D901" s="64"/>
    </row>
    <row r="902" spans="3:4" ht="14.25" customHeight="1" x14ac:dyDescent="0.3">
      <c r="C902" s="64"/>
      <c r="D902" s="64"/>
    </row>
    <row r="903" spans="3:4" ht="14.25" customHeight="1" x14ac:dyDescent="0.3">
      <c r="C903" s="64"/>
      <c r="D903" s="64"/>
    </row>
    <row r="904" spans="3:4" ht="14.25" customHeight="1" x14ac:dyDescent="0.3">
      <c r="C904" s="64"/>
      <c r="D904" s="64"/>
    </row>
    <row r="905" spans="3:4" ht="14.25" customHeight="1" x14ac:dyDescent="0.3">
      <c r="C905" s="64"/>
      <c r="D905" s="64"/>
    </row>
    <row r="906" spans="3:4" ht="14.25" customHeight="1" x14ac:dyDescent="0.3">
      <c r="C906" s="64"/>
      <c r="D906" s="64"/>
    </row>
    <row r="907" spans="3:4" ht="14.25" customHeight="1" x14ac:dyDescent="0.3">
      <c r="C907" s="64"/>
      <c r="D907" s="64"/>
    </row>
    <row r="908" spans="3:4" ht="14.25" customHeight="1" x14ac:dyDescent="0.3">
      <c r="C908" s="64"/>
      <c r="D908" s="64"/>
    </row>
    <row r="909" spans="3:4" ht="14.25" customHeight="1" x14ac:dyDescent="0.3">
      <c r="C909" s="64"/>
      <c r="D909" s="64"/>
    </row>
    <row r="910" spans="3:4" ht="14.25" customHeight="1" x14ac:dyDescent="0.3">
      <c r="C910" s="64"/>
      <c r="D910" s="64"/>
    </row>
    <row r="911" spans="3:4" ht="14.25" customHeight="1" x14ac:dyDescent="0.3">
      <c r="C911" s="64"/>
      <c r="D911" s="64"/>
    </row>
    <row r="912" spans="3:4" ht="14.25" customHeight="1" x14ac:dyDescent="0.3">
      <c r="C912" s="64"/>
      <c r="D912" s="64"/>
    </row>
    <row r="913" spans="3:4" ht="14.25" customHeight="1" x14ac:dyDescent="0.3">
      <c r="C913" s="64"/>
      <c r="D913" s="64"/>
    </row>
    <row r="914" spans="3:4" ht="14.25" customHeight="1" x14ac:dyDescent="0.3">
      <c r="C914" s="64"/>
      <c r="D914" s="64"/>
    </row>
    <row r="915" spans="3:4" ht="14.25" customHeight="1" x14ac:dyDescent="0.3">
      <c r="C915" s="64"/>
      <c r="D915" s="64"/>
    </row>
    <row r="916" spans="3:4" ht="14.25" customHeight="1" x14ac:dyDescent="0.3">
      <c r="C916" s="64"/>
      <c r="D916" s="64"/>
    </row>
    <row r="917" spans="3:4" ht="14.25" customHeight="1" x14ac:dyDescent="0.3">
      <c r="C917" s="64"/>
      <c r="D917" s="64"/>
    </row>
    <row r="918" spans="3:4" ht="14.25" customHeight="1" x14ac:dyDescent="0.3">
      <c r="C918" s="64"/>
      <c r="D918" s="64"/>
    </row>
    <row r="919" spans="3:4" ht="14.25" customHeight="1" x14ac:dyDescent="0.3">
      <c r="C919" s="64"/>
      <c r="D919" s="64"/>
    </row>
    <row r="920" spans="3:4" ht="14.25" customHeight="1" x14ac:dyDescent="0.3">
      <c r="C920" s="64"/>
      <c r="D920" s="64"/>
    </row>
    <row r="921" spans="3:4" ht="14.25" customHeight="1" x14ac:dyDescent="0.3">
      <c r="C921" s="64"/>
      <c r="D921" s="64"/>
    </row>
    <row r="922" spans="3:4" ht="14.25" customHeight="1" x14ac:dyDescent="0.3">
      <c r="C922" s="64"/>
      <c r="D922" s="64"/>
    </row>
    <row r="923" spans="3:4" ht="14.25" customHeight="1" x14ac:dyDescent="0.3">
      <c r="C923" s="64"/>
      <c r="D923" s="64"/>
    </row>
    <row r="924" spans="3:4" ht="14.25" customHeight="1" x14ac:dyDescent="0.3">
      <c r="C924" s="64"/>
      <c r="D924" s="64"/>
    </row>
    <row r="925" spans="3:4" ht="14.25" customHeight="1" x14ac:dyDescent="0.3">
      <c r="C925" s="64"/>
      <c r="D925" s="64"/>
    </row>
    <row r="926" spans="3:4" ht="14.25" customHeight="1" x14ac:dyDescent="0.3">
      <c r="C926" s="64"/>
      <c r="D926" s="64"/>
    </row>
    <row r="927" spans="3:4" ht="14.25" customHeight="1" x14ac:dyDescent="0.3">
      <c r="C927" s="64"/>
      <c r="D927" s="64"/>
    </row>
    <row r="928" spans="3:4" ht="14.25" customHeight="1" x14ac:dyDescent="0.3">
      <c r="C928" s="64"/>
      <c r="D928" s="64"/>
    </row>
    <row r="929" spans="3:4" ht="14.25" customHeight="1" x14ac:dyDescent="0.3">
      <c r="C929" s="64"/>
      <c r="D929" s="64"/>
    </row>
    <row r="930" spans="3:4" ht="14.25" customHeight="1" x14ac:dyDescent="0.3">
      <c r="C930" s="64"/>
      <c r="D930" s="64"/>
    </row>
    <row r="931" spans="3:4" ht="14.25" customHeight="1" x14ac:dyDescent="0.3">
      <c r="C931" s="64"/>
      <c r="D931" s="64"/>
    </row>
    <row r="932" spans="3:4" ht="14.25" customHeight="1" x14ac:dyDescent="0.3">
      <c r="C932" s="64"/>
      <c r="D932" s="64"/>
    </row>
    <row r="933" spans="3:4" ht="14.25" customHeight="1" x14ac:dyDescent="0.3">
      <c r="C933" s="64"/>
      <c r="D933" s="64"/>
    </row>
    <row r="934" spans="3:4" ht="14.25" customHeight="1" x14ac:dyDescent="0.3">
      <c r="C934" s="64"/>
      <c r="D934" s="64"/>
    </row>
    <row r="935" spans="3:4" ht="14.25" customHeight="1" x14ac:dyDescent="0.3">
      <c r="C935" s="64"/>
      <c r="D935" s="64"/>
    </row>
    <row r="936" spans="3:4" ht="14.25" customHeight="1" x14ac:dyDescent="0.3">
      <c r="C936" s="64"/>
      <c r="D936" s="64"/>
    </row>
    <row r="937" spans="3:4" ht="14.25" customHeight="1" x14ac:dyDescent="0.3">
      <c r="C937" s="64"/>
      <c r="D937" s="64"/>
    </row>
    <row r="938" spans="3:4" ht="14.25" customHeight="1" x14ac:dyDescent="0.3">
      <c r="C938" s="64"/>
      <c r="D938" s="64"/>
    </row>
    <row r="939" spans="3:4" ht="14.25" customHeight="1" x14ac:dyDescent="0.3">
      <c r="C939" s="64"/>
      <c r="D939" s="64"/>
    </row>
    <row r="940" spans="3:4" ht="14.25" customHeight="1" x14ac:dyDescent="0.3">
      <c r="C940" s="64"/>
      <c r="D940" s="64"/>
    </row>
    <row r="941" spans="3:4" ht="14.25" customHeight="1" x14ac:dyDescent="0.3">
      <c r="C941" s="64"/>
      <c r="D941" s="64"/>
    </row>
    <row r="942" spans="3:4" ht="14.25" customHeight="1" x14ac:dyDescent="0.3">
      <c r="C942" s="64"/>
      <c r="D942" s="64"/>
    </row>
    <row r="943" spans="3:4" ht="14.25" customHeight="1" x14ac:dyDescent="0.3">
      <c r="C943" s="64"/>
      <c r="D943" s="64"/>
    </row>
    <row r="944" spans="3:4" ht="14.25" customHeight="1" x14ac:dyDescent="0.3">
      <c r="C944" s="64"/>
      <c r="D944" s="64"/>
    </row>
    <row r="945" spans="3:4" ht="14.25" customHeight="1" x14ac:dyDescent="0.3">
      <c r="C945" s="64"/>
      <c r="D945" s="64"/>
    </row>
    <row r="946" spans="3:4" ht="14.25" customHeight="1" x14ac:dyDescent="0.3">
      <c r="C946" s="64"/>
      <c r="D946" s="64"/>
    </row>
    <row r="947" spans="3:4" ht="14.25" customHeight="1" x14ac:dyDescent="0.3">
      <c r="C947" s="64"/>
      <c r="D947" s="64"/>
    </row>
    <row r="948" spans="3:4" ht="14.25" customHeight="1" x14ac:dyDescent="0.3">
      <c r="C948" s="64"/>
      <c r="D948" s="64"/>
    </row>
    <row r="949" spans="3:4" ht="14.25" customHeight="1" x14ac:dyDescent="0.3">
      <c r="C949" s="64"/>
      <c r="D949" s="64"/>
    </row>
    <row r="950" spans="3:4" ht="14.25" customHeight="1" x14ac:dyDescent="0.3">
      <c r="C950" s="64"/>
      <c r="D950" s="64"/>
    </row>
    <row r="951" spans="3:4" ht="14.25" customHeight="1" x14ac:dyDescent="0.3">
      <c r="C951" s="64"/>
      <c r="D951" s="64"/>
    </row>
    <row r="952" spans="3:4" ht="14.25" customHeight="1" x14ac:dyDescent="0.3">
      <c r="C952" s="64"/>
      <c r="D952" s="64"/>
    </row>
    <row r="953" spans="3:4" ht="14.25" customHeight="1" x14ac:dyDescent="0.3">
      <c r="C953" s="64"/>
      <c r="D953" s="64"/>
    </row>
    <row r="954" spans="3:4" ht="14.25" customHeight="1" x14ac:dyDescent="0.3">
      <c r="C954" s="64"/>
      <c r="D954" s="64"/>
    </row>
    <row r="955" spans="3:4" ht="14.25" customHeight="1" x14ac:dyDescent="0.3">
      <c r="C955" s="64"/>
      <c r="D955" s="64"/>
    </row>
    <row r="956" spans="3:4" ht="14.25" customHeight="1" x14ac:dyDescent="0.3">
      <c r="C956" s="64"/>
      <c r="D956" s="64"/>
    </row>
    <row r="957" spans="3:4" ht="14.25" customHeight="1" x14ac:dyDescent="0.3">
      <c r="C957" s="64"/>
      <c r="D957" s="64"/>
    </row>
    <row r="958" spans="3:4" ht="14.25" customHeight="1" x14ac:dyDescent="0.3">
      <c r="C958" s="64"/>
      <c r="D958" s="64"/>
    </row>
    <row r="959" spans="3:4" ht="14.25" customHeight="1" x14ac:dyDescent="0.3">
      <c r="C959" s="64"/>
      <c r="D959" s="64"/>
    </row>
    <row r="960" spans="3:4" ht="14.25" customHeight="1" x14ac:dyDescent="0.3">
      <c r="C960" s="64"/>
      <c r="D960" s="64"/>
    </row>
    <row r="961" spans="3:4" ht="14.25" customHeight="1" x14ac:dyDescent="0.3">
      <c r="C961" s="64"/>
      <c r="D961" s="64"/>
    </row>
    <row r="962" spans="3:4" ht="14.25" customHeight="1" x14ac:dyDescent="0.3">
      <c r="C962" s="64"/>
      <c r="D962" s="64"/>
    </row>
    <row r="963" spans="3:4" ht="14.25" customHeight="1" x14ac:dyDescent="0.3">
      <c r="C963" s="64"/>
      <c r="D963" s="64"/>
    </row>
    <row r="964" spans="3:4" ht="14.25" customHeight="1" x14ac:dyDescent="0.3">
      <c r="C964" s="64"/>
      <c r="D964" s="64"/>
    </row>
    <row r="965" spans="3:4" ht="14.25" customHeight="1" x14ac:dyDescent="0.3">
      <c r="C965" s="64"/>
      <c r="D965" s="64"/>
    </row>
    <row r="966" spans="3:4" ht="14.25" customHeight="1" x14ac:dyDescent="0.3">
      <c r="C966" s="64"/>
      <c r="D966" s="64"/>
    </row>
    <row r="967" spans="3:4" ht="14.25" customHeight="1" x14ac:dyDescent="0.3">
      <c r="C967" s="64"/>
      <c r="D967" s="64"/>
    </row>
    <row r="968" spans="3:4" ht="14.25" customHeight="1" x14ac:dyDescent="0.3">
      <c r="C968" s="64"/>
      <c r="D968" s="64"/>
    </row>
    <row r="969" spans="3:4" ht="14.25" customHeight="1" x14ac:dyDescent="0.3">
      <c r="C969" s="64"/>
      <c r="D969" s="64"/>
    </row>
    <row r="970" spans="3:4" ht="14.25" customHeight="1" x14ac:dyDescent="0.3">
      <c r="C970" s="64"/>
      <c r="D970" s="64"/>
    </row>
    <row r="971" spans="3:4" ht="14.25" customHeight="1" x14ac:dyDescent="0.3">
      <c r="C971" s="64"/>
      <c r="D971" s="64"/>
    </row>
    <row r="972" spans="3:4" ht="14.25" customHeight="1" x14ac:dyDescent="0.3">
      <c r="C972" s="64"/>
      <c r="D972" s="64"/>
    </row>
    <row r="973" spans="3:4" ht="14.25" customHeight="1" x14ac:dyDescent="0.3">
      <c r="C973" s="64"/>
      <c r="D973" s="64"/>
    </row>
  </sheetData>
  <mergeCells count="5">
    <mergeCell ref="B2:D2"/>
    <mergeCell ref="B4:D4"/>
    <mergeCell ref="B41:D41"/>
    <mergeCell ref="B42:D42"/>
    <mergeCell ref="B43:D43"/>
  </mergeCells>
  <printOptions horizontalCentered="1"/>
  <pageMargins left="0.59055118110236227" right="0.59055118110236227" top="1.1811023622047245" bottom="0.59055118110236227" header="0.19685039370078741" footer="0.19685039370078741"/>
  <pageSetup paperSize="9" scale="88" orientation="portrait" r:id="rId1"/>
  <headerFooter>
    <oddFooter>&amp;C&amp;"Arial,Normal"&amp;12Página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6BBE-D704-4ED2-82B4-E4A9050C0445}">
  <sheetPr>
    <tabColor theme="6" tint="0.79998168889431442"/>
    <pageSetUpPr fitToPage="1"/>
  </sheetPr>
  <dimension ref="A2:H85"/>
  <sheetViews>
    <sheetView view="pageBreakPreview" zoomScale="115" zoomScaleNormal="100" zoomScaleSheetLayoutView="115" workbookViewId="0">
      <selection activeCell="F55" sqref="F55"/>
    </sheetView>
  </sheetViews>
  <sheetFormatPr defaultColWidth="9.33203125" defaultRowHeight="13.8" x14ac:dyDescent="0.3"/>
  <cols>
    <col min="1" max="1" width="1.6640625" style="3" customWidth="1"/>
    <col min="2" max="2" width="10.33203125" style="3" customWidth="1"/>
    <col min="3" max="3" width="60" style="3" customWidth="1"/>
    <col min="4" max="5" width="18" style="3" hidden="1" customWidth="1"/>
    <col min="6" max="7" width="19.6640625" style="3" customWidth="1"/>
    <col min="8" max="8" width="1.6640625" style="3" customWidth="1"/>
    <col min="9" max="16384" width="9.33203125" style="3"/>
  </cols>
  <sheetData>
    <row r="2" spans="2:7" ht="21" x14ac:dyDescent="0.4">
      <c r="B2" s="282" t="s">
        <v>140</v>
      </c>
      <c r="C2" s="283"/>
      <c r="D2" s="283"/>
      <c r="E2" s="283"/>
      <c r="F2" s="283"/>
      <c r="G2" s="284"/>
    </row>
    <row r="3" spans="2:7" ht="15.6" x14ac:dyDescent="0.3">
      <c r="B3" s="285" t="s">
        <v>141</v>
      </c>
      <c r="C3" s="286"/>
      <c r="D3" s="286"/>
      <c r="E3" s="286"/>
      <c r="F3" s="286"/>
      <c r="G3" s="287"/>
    </row>
    <row r="4" spans="2:7" x14ac:dyDescent="0.3">
      <c r="B4" s="288" t="s">
        <v>142</v>
      </c>
      <c r="C4" s="289"/>
      <c r="D4" s="289"/>
      <c r="E4" s="289"/>
      <c r="F4" s="289"/>
      <c r="G4" s="290"/>
    </row>
    <row r="5" spans="2:7" x14ac:dyDescent="0.3">
      <c r="B5" s="4"/>
      <c r="C5" s="4"/>
      <c r="D5" s="4"/>
      <c r="E5" s="4"/>
    </row>
    <row r="6" spans="2:7" x14ac:dyDescent="0.3">
      <c r="B6" s="5" t="s">
        <v>382</v>
      </c>
      <c r="C6" s="6"/>
      <c r="D6" s="6"/>
      <c r="E6" s="6"/>
      <c r="F6" s="6"/>
      <c r="G6" s="6"/>
    </row>
    <row r="7" spans="2:7" x14ac:dyDescent="0.3">
      <c r="B7" s="7" t="s">
        <v>383</v>
      </c>
      <c r="C7" s="8"/>
      <c r="D7" s="8"/>
      <c r="E7" s="8"/>
      <c r="F7" s="8"/>
      <c r="G7" s="8"/>
    </row>
    <row r="8" spans="2:7" x14ac:dyDescent="0.3">
      <c r="B8" s="7" t="s">
        <v>384</v>
      </c>
      <c r="C8" s="8"/>
      <c r="D8" s="8"/>
      <c r="E8" s="8"/>
      <c r="F8" s="8"/>
      <c r="G8" s="8"/>
    </row>
    <row r="9" spans="2:7" x14ac:dyDescent="0.3">
      <c r="B9" s="7" t="s">
        <v>385</v>
      </c>
      <c r="C9" s="8"/>
      <c r="D9" s="8"/>
      <c r="E9" s="8"/>
      <c r="F9" s="8"/>
      <c r="G9" s="8"/>
    </row>
    <row r="10" spans="2:7" x14ac:dyDescent="0.3">
      <c r="F10" s="9"/>
      <c r="G10" s="9"/>
    </row>
    <row r="11" spans="2:7" s="7" customFormat="1" x14ac:dyDescent="0.3">
      <c r="B11" s="278" t="s">
        <v>4</v>
      </c>
      <c r="C11" s="278" t="s">
        <v>5</v>
      </c>
      <c r="D11" s="291" t="s">
        <v>91</v>
      </c>
      <c r="E11" s="292"/>
      <c r="F11" s="280" t="s">
        <v>1</v>
      </c>
      <c r="G11" s="281"/>
    </row>
    <row r="12" spans="2:7" s="7" customFormat="1" x14ac:dyDescent="0.3">
      <c r="B12" s="279"/>
      <c r="C12" s="279"/>
      <c r="D12" s="10" t="s">
        <v>143</v>
      </c>
      <c r="E12" s="10" t="s">
        <v>144</v>
      </c>
      <c r="F12" s="11" t="s">
        <v>143</v>
      </c>
      <c r="G12" s="11" t="s">
        <v>144</v>
      </c>
    </row>
    <row r="13" spans="2:7" s="7" customFormat="1" x14ac:dyDescent="0.3">
      <c r="B13" s="12"/>
      <c r="C13" s="13"/>
      <c r="D13" s="12"/>
      <c r="E13" s="13"/>
      <c r="F13" s="13"/>
      <c r="G13" s="13"/>
    </row>
    <row r="14" spans="2:7" s="7" customFormat="1" ht="15.6" x14ac:dyDescent="0.3">
      <c r="B14" s="293" t="s">
        <v>145</v>
      </c>
      <c r="C14" s="294"/>
      <c r="D14" s="294"/>
      <c r="E14" s="295"/>
      <c r="F14" s="14"/>
      <c r="G14" s="15"/>
    </row>
    <row r="15" spans="2:7" x14ac:dyDescent="0.3">
      <c r="B15" s="16" t="s">
        <v>95</v>
      </c>
      <c r="C15" s="17" t="s">
        <v>146</v>
      </c>
      <c r="D15" s="18">
        <v>0</v>
      </c>
      <c r="E15" s="18">
        <v>0</v>
      </c>
      <c r="F15" s="18">
        <v>20</v>
      </c>
      <c r="G15" s="18">
        <v>20</v>
      </c>
    </row>
    <row r="16" spans="2:7" x14ac:dyDescent="0.3">
      <c r="B16" s="16" t="s">
        <v>96</v>
      </c>
      <c r="C16" s="17" t="s">
        <v>147</v>
      </c>
      <c r="D16" s="18">
        <v>1.5</v>
      </c>
      <c r="E16" s="18">
        <v>1.5</v>
      </c>
      <c r="F16" s="18">
        <v>1.5</v>
      </c>
      <c r="G16" s="18">
        <v>1.5</v>
      </c>
    </row>
    <row r="17" spans="2:7" x14ac:dyDescent="0.3">
      <c r="B17" s="16" t="s">
        <v>135</v>
      </c>
      <c r="C17" s="17" t="s">
        <v>148</v>
      </c>
      <c r="D17" s="18">
        <v>1</v>
      </c>
      <c r="E17" s="18">
        <v>1</v>
      </c>
      <c r="F17" s="18">
        <v>1</v>
      </c>
      <c r="G17" s="18">
        <v>1</v>
      </c>
    </row>
    <row r="18" spans="2:7" x14ac:dyDescent="0.3">
      <c r="B18" s="16" t="s">
        <v>136</v>
      </c>
      <c r="C18" s="17" t="s">
        <v>149</v>
      </c>
      <c r="D18" s="18">
        <v>0.2</v>
      </c>
      <c r="E18" s="18">
        <v>0.2</v>
      </c>
      <c r="F18" s="18">
        <v>0.2</v>
      </c>
      <c r="G18" s="18">
        <v>0.2</v>
      </c>
    </row>
    <row r="19" spans="2:7" x14ac:dyDescent="0.3">
      <c r="B19" s="16" t="s">
        <v>137</v>
      </c>
      <c r="C19" s="17" t="s">
        <v>150</v>
      </c>
      <c r="D19" s="18">
        <v>0.6</v>
      </c>
      <c r="E19" s="18">
        <v>0.6</v>
      </c>
      <c r="F19" s="18">
        <v>0.6</v>
      </c>
      <c r="G19" s="18">
        <v>0.6</v>
      </c>
    </row>
    <row r="20" spans="2:7" x14ac:dyDescent="0.3">
      <c r="B20" s="16" t="s">
        <v>151</v>
      </c>
      <c r="C20" s="17" t="s">
        <v>152</v>
      </c>
      <c r="D20" s="18">
        <v>2.5</v>
      </c>
      <c r="E20" s="18">
        <v>2.5</v>
      </c>
      <c r="F20" s="18">
        <v>2.5</v>
      </c>
      <c r="G20" s="18">
        <v>2.5</v>
      </c>
    </row>
    <row r="21" spans="2:7" x14ac:dyDescent="0.3">
      <c r="B21" s="16" t="s">
        <v>153</v>
      </c>
      <c r="C21" s="17" t="s">
        <v>154</v>
      </c>
      <c r="D21" s="18">
        <v>3</v>
      </c>
      <c r="E21" s="18">
        <v>3</v>
      </c>
      <c r="F21" s="18">
        <v>3</v>
      </c>
      <c r="G21" s="18">
        <v>3</v>
      </c>
    </row>
    <row r="22" spans="2:7" x14ac:dyDescent="0.3">
      <c r="B22" s="16" t="s">
        <v>155</v>
      </c>
      <c r="C22" s="17" t="s">
        <v>156</v>
      </c>
      <c r="D22" s="18">
        <v>8</v>
      </c>
      <c r="E22" s="18">
        <v>8</v>
      </c>
      <c r="F22" s="18">
        <v>8</v>
      </c>
      <c r="G22" s="18">
        <v>8</v>
      </c>
    </row>
    <row r="23" spans="2:7" x14ac:dyDescent="0.3">
      <c r="B23" s="16" t="s">
        <v>157</v>
      </c>
      <c r="C23" s="17" t="s">
        <v>158</v>
      </c>
      <c r="D23" s="18">
        <v>0</v>
      </c>
      <c r="E23" s="18">
        <v>0</v>
      </c>
      <c r="F23" s="18">
        <v>0</v>
      </c>
      <c r="G23" s="18">
        <v>0</v>
      </c>
    </row>
    <row r="24" spans="2:7" s="7" customFormat="1" x14ac:dyDescent="0.3">
      <c r="B24" s="19" t="s">
        <v>159</v>
      </c>
      <c r="C24" s="19" t="s">
        <v>92</v>
      </c>
      <c r="D24" s="20">
        <f>SUM(D15:D23)</f>
        <v>16.8</v>
      </c>
      <c r="E24" s="20">
        <f>SUM(E15:E23)</f>
        <v>16.8</v>
      </c>
      <c r="F24" s="20">
        <f>SUM(F15:F23)</f>
        <v>36.799999999999997</v>
      </c>
      <c r="G24" s="20">
        <f>SUM(G15:G23)</f>
        <v>36.799999999999997</v>
      </c>
    </row>
    <row r="25" spans="2:7" x14ac:dyDescent="0.3">
      <c r="B25" s="16"/>
      <c r="C25" s="17"/>
      <c r="D25" s="18"/>
      <c r="E25" s="18"/>
      <c r="F25" s="18"/>
      <c r="G25" s="18"/>
    </row>
    <row r="26" spans="2:7" ht="15.6" x14ac:dyDescent="0.3">
      <c r="B26" s="293" t="s">
        <v>160</v>
      </c>
      <c r="C26" s="294"/>
      <c r="D26" s="294"/>
      <c r="E26" s="295"/>
      <c r="F26" s="14"/>
      <c r="G26" s="15"/>
    </row>
    <row r="27" spans="2:7" x14ac:dyDescent="0.3">
      <c r="B27" s="16" t="s">
        <v>161</v>
      </c>
      <c r="C27" s="17" t="s">
        <v>162</v>
      </c>
      <c r="D27" s="18">
        <v>18.059999999999999</v>
      </c>
      <c r="E27" s="18">
        <v>0</v>
      </c>
      <c r="F27" s="18">
        <v>18.010000000000002</v>
      </c>
      <c r="G27" s="18">
        <v>0</v>
      </c>
    </row>
    <row r="28" spans="2:7" x14ac:dyDescent="0.3">
      <c r="B28" s="16" t="s">
        <v>163</v>
      </c>
      <c r="C28" s="17" t="s">
        <v>164</v>
      </c>
      <c r="D28" s="18">
        <v>4.33</v>
      </c>
      <c r="E28" s="18">
        <v>0</v>
      </c>
      <c r="F28" s="18">
        <v>4.32</v>
      </c>
      <c r="G28" s="18">
        <v>0</v>
      </c>
    </row>
    <row r="29" spans="2:7" x14ac:dyDescent="0.3">
      <c r="B29" s="16" t="s">
        <v>165</v>
      </c>
      <c r="C29" s="17" t="s">
        <v>166</v>
      </c>
      <c r="D29" s="18">
        <v>0.87</v>
      </c>
      <c r="E29" s="18">
        <v>0.66</v>
      </c>
      <c r="F29" s="18">
        <v>0.85</v>
      </c>
      <c r="G29" s="18">
        <v>0.64</v>
      </c>
    </row>
    <row r="30" spans="2:7" x14ac:dyDescent="0.3">
      <c r="B30" s="16" t="s">
        <v>167</v>
      </c>
      <c r="C30" s="17" t="s">
        <v>168</v>
      </c>
      <c r="D30" s="18">
        <v>11.03</v>
      </c>
      <c r="E30" s="18">
        <v>8.33</v>
      </c>
      <c r="F30" s="18">
        <v>11.03</v>
      </c>
      <c r="G30" s="18">
        <v>8.33</v>
      </c>
    </row>
    <row r="31" spans="2:7" x14ac:dyDescent="0.3">
      <c r="B31" s="16" t="s">
        <v>169</v>
      </c>
      <c r="C31" s="17" t="s">
        <v>170</v>
      </c>
      <c r="D31" s="18">
        <v>7.0000000000000007E-2</v>
      </c>
      <c r="E31" s="18">
        <v>0.05</v>
      </c>
      <c r="F31" s="18">
        <v>0.06</v>
      </c>
      <c r="G31" s="18">
        <v>0.04</v>
      </c>
    </row>
    <row r="32" spans="2:7" x14ac:dyDescent="0.3">
      <c r="B32" s="16" t="s">
        <v>171</v>
      </c>
      <c r="C32" s="17" t="s">
        <v>172</v>
      </c>
      <c r="D32" s="18">
        <v>0.74</v>
      </c>
      <c r="E32" s="18">
        <v>0.56000000000000005</v>
      </c>
      <c r="F32" s="18">
        <v>0.74</v>
      </c>
      <c r="G32" s="18">
        <v>0.56000000000000005</v>
      </c>
    </row>
    <row r="33" spans="1:8" x14ac:dyDescent="0.3">
      <c r="B33" s="16" t="s">
        <v>173</v>
      </c>
      <c r="C33" s="17" t="s">
        <v>174</v>
      </c>
      <c r="D33" s="18">
        <v>2.23</v>
      </c>
      <c r="E33" s="18">
        <v>0</v>
      </c>
      <c r="F33" s="18">
        <v>1.98</v>
      </c>
      <c r="G33" s="18">
        <v>0</v>
      </c>
    </row>
    <row r="34" spans="1:8" x14ac:dyDescent="0.3">
      <c r="B34" s="16" t="s">
        <v>175</v>
      </c>
      <c r="C34" s="17" t="s">
        <v>176</v>
      </c>
      <c r="D34" s="18">
        <v>0.11</v>
      </c>
      <c r="E34" s="18">
        <v>0.08</v>
      </c>
      <c r="F34" s="18">
        <v>0.1</v>
      </c>
      <c r="G34" s="18">
        <v>0.08</v>
      </c>
    </row>
    <row r="35" spans="1:8" x14ac:dyDescent="0.3">
      <c r="B35" s="16" t="s">
        <v>177</v>
      </c>
      <c r="C35" s="17" t="s">
        <v>178</v>
      </c>
      <c r="D35" s="18">
        <v>10.46</v>
      </c>
      <c r="E35" s="18">
        <v>7.9</v>
      </c>
      <c r="F35" s="18">
        <v>10.9</v>
      </c>
      <c r="G35" s="18">
        <v>8.24</v>
      </c>
    </row>
    <row r="36" spans="1:8" x14ac:dyDescent="0.3">
      <c r="B36" s="16" t="s">
        <v>179</v>
      </c>
      <c r="C36" s="17" t="s">
        <v>180</v>
      </c>
      <c r="D36" s="18">
        <v>0.04</v>
      </c>
      <c r="E36" s="18">
        <v>0.03</v>
      </c>
      <c r="F36" s="18">
        <v>0.04</v>
      </c>
      <c r="G36" s="18">
        <v>0.03</v>
      </c>
    </row>
    <row r="37" spans="1:8" x14ac:dyDescent="0.3">
      <c r="B37" s="19" t="s">
        <v>181</v>
      </c>
      <c r="C37" s="19" t="s">
        <v>92</v>
      </c>
      <c r="D37" s="20">
        <f>SUM(D27:D36)</f>
        <v>47.94</v>
      </c>
      <c r="E37" s="20">
        <f>SUM(E27:E36)</f>
        <v>17.610000000000003</v>
      </c>
      <c r="F37" s="20">
        <f>SUM(F27:F36)</f>
        <v>48.03</v>
      </c>
      <c r="G37" s="20">
        <f>SUM(G27:G36)</f>
        <v>17.920000000000002</v>
      </c>
    </row>
    <row r="38" spans="1:8" x14ac:dyDescent="0.3">
      <c r="B38" s="16"/>
      <c r="C38" s="17"/>
      <c r="D38" s="18"/>
      <c r="E38" s="18"/>
      <c r="F38" s="18"/>
      <c r="G38" s="18"/>
    </row>
    <row r="39" spans="1:8" ht="15.6" x14ac:dyDescent="0.3">
      <c r="B39" s="293" t="s">
        <v>182</v>
      </c>
      <c r="C39" s="294"/>
      <c r="D39" s="294"/>
      <c r="E39" s="295"/>
      <c r="F39" s="14"/>
      <c r="G39" s="15"/>
    </row>
    <row r="40" spans="1:8" x14ac:dyDescent="0.3">
      <c r="B40" s="16" t="s">
        <v>93</v>
      </c>
      <c r="C40" s="17" t="s">
        <v>183</v>
      </c>
      <c r="D40" s="18">
        <v>4.8</v>
      </c>
      <c r="E40" s="18">
        <v>3.63</v>
      </c>
      <c r="F40" s="18">
        <v>4.8</v>
      </c>
      <c r="G40" s="18">
        <v>3.63</v>
      </c>
    </row>
    <row r="41" spans="1:8" x14ac:dyDescent="0.3">
      <c r="B41" s="16" t="s">
        <v>94</v>
      </c>
      <c r="C41" s="17" t="s">
        <v>184</v>
      </c>
      <c r="D41" s="18">
        <v>0.11</v>
      </c>
      <c r="E41" s="18">
        <v>0.09</v>
      </c>
      <c r="F41" s="18">
        <v>0.11</v>
      </c>
      <c r="G41" s="18">
        <v>0.09</v>
      </c>
    </row>
    <row r="42" spans="1:8" x14ac:dyDescent="0.3">
      <c r="A42" s="21"/>
      <c r="B42" s="16" t="s">
        <v>185</v>
      </c>
      <c r="C42" s="17" t="s">
        <v>186</v>
      </c>
      <c r="D42" s="18">
        <v>3.49</v>
      </c>
      <c r="E42" s="18">
        <v>2.64</v>
      </c>
      <c r="F42" s="18">
        <v>2.91</v>
      </c>
      <c r="G42" s="18">
        <v>2.2000000000000002</v>
      </c>
      <c r="H42" s="21"/>
    </row>
    <row r="43" spans="1:8" x14ac:dyDescent="0.3">
      <c r="B43" s="16" t="s">
        <v>187</v>
      </c>
      <c r="C43" s="17" t="s">
        <v>188</v>
      </c>
      <c r="D43" s="18">
        <v>2.95</v>
      </c>
      <c r="E43" s="18">
        <v>2.23</v>
      </c>
      <c r="F43" s="18">
        <v>2.83</v>
      </c>
      <c r="G43" s="18">
        <v>2.14</v>
      </c>
    </row>
    <row r="44" spans="1:8" x14ac:dyDescent="0.3">
      <c r="B44" s="16" t="s">
        <v>189</v>
      </c>
      <c r="C44" s="17" t="s">
        <v>190</v>
      </c>
      <c r="D44" s="18">
        <v>0.4</v>
      </c>
      <c r="E44" s="18">
        <v>0.31</v>
      </c>
      <c r="F44" s="18">
        <v>0.4</v>
      </c>
      <c r="G44" s="18">
        <v>0.31</v>
      </c>
    </row>
    <row r="45" spans="1:8" x14ac:dyDescent="0.3">
      <c r="B45" s="19" t="s">
        <v>191</v>
      </c>
      <c r="C45" s="19" t="s">
        <v>92</v>
      </c>
      <c r="D45" s="20">
        <f>SUM(D40:D44)</f>
        <v>11.750000000000002</v>
      </c>
      <c r="E45" s="20">
        <f>SUM(E40:E44)</f>
        <v>8.9</v>
      </c>
      <c r="F45" s="20">
        <f>SUM(F40:F44)</f>
        <v>11.05</v>
      </c>
      <c r="G45" s="20">
        <f>SUM(G40:G44)</f>
        <v>8.370000000000001</v>
      </c>
    </row>
    <row r="46" spans="1:8" x14ac:dyDescent="0.3">
      <c r="B46" s="16"/>
      <c r="C46" s="17"/>
      <c r="D46" s="18"/>
      <c r="E46" s="18"/>
      <c r="F46" s="18"/>
      <c r="G46" s="18"/>
    </row>
    <row r="47" spans="1:8" ht="15.6" x14ac:dyDescent="0.3">
      <c r="B47" s="293" t="s">
        <v>192</v>
      </c>
      <c r="C47" s="294"/>
      <c r="D47" s="294"/>
      <c r="E47" s="295"/>
      <c r="F47" s="14"/>
      <c r="G47" s="15"/>
    </row>
    <row r="48" spans="1:8" x14ac:dyDescent="0.3">
      <c r="B48" s="16" t="s">
        <v>138</v>
      </c>
      <c r="C48" s="17" t="s">
        <v>193</v>
      </c>
      <c r="D48" s="18">
        <f>ROUND((D24*D37)/100,2)</f>
        <v>8.0500000000000007</v>
      </c>
      <c r="E48" s="18">
        <f>ROUND((E24*E37)/100,2)</f>
        <v>2.96</v>
      </c>
      <c r="F48" s="18">
        <f>ROUND((F24*F37)/100,2)</f>
        <v>17.68</v>
      </c>
      <c r="G48" s="18">
        <f>ROUND((G24*G37)/100,2)</f>
        <v>6.59</v>
      </c>
    </row>
    <row r="49" spans="2:7" ht="27.6" x14ac:dyDescent="0.3">
      <c r="B49" s="16" t="s">
        <v>194</v>
      </c>
      <c r="C49" s="22" t="s">
        <v>195</v>
      </c>
      <c r="D49" s="18">
        <f>ROUND(((D24*D41)/100)+((D22*D40)/100),2)</f>
        <v>0.4</v>
      </c>
      <c r="E49" s="18">
        <f>ROUND(((E24*E41)/100)+((E22*E40)/100),2)</f>
        <v>0.31</v>
      </c>
      <c r="F49" s="18">
        <f>ROUND(((F24*F41)/100)+((F22*F40)/100),2)</f>
        <v>0.42</v>
      </c>
      <c r="G49" s="18">
        <f>ROUND(((G24*G41)/100)+((G22*G40)/100),2)</f>
        <v>0.32</v>
      </c>
    </row>
    <row r="50" spans="2:7" x14ac:dyDescent="0.3">
      <c r="B50" s="19" t="s">
        <v>196</v>
      </c>
      <c r="C50" s="19" t="s">
        <v>92</v>
      </c>
      <c r="D50" s="20">
        <f>SUM(D48:D49)</f>
        <v>8.4500000000000011</v>
      </c>
      <c r="E50" s="20">
        <f>SUM(E48:E49)</f>
        <v>3.27</v>
      </c>
      <c r="F50" s="20">
        <f>SUM(F48:F49)</f>
        <v>18.100000000000001</v>
      </c>
      <c r="G50" s="20">
        <f>SUM(G48:G49)</f>
        <v>6.91</v>
      </c>
    </row>
    <row r="51" spans="2:7" x14ac:dyDescent="0.3">
      <c r="B51" s="16"/>
      <c r="C51" s="17"/>
      <c r="D51" s="18"/>
      <c r="E51" s="18"/>
      <c r="F51" s="18"/>
      <c r="G51" s="18"/>
    </row>
    <row r="52" spans="2:7" ht="15.6" x14ac:dyDescent="0.3">
      <c r="B52" s="296" t="s">
        <v>197</v>
      </c>
      <c r="C52" s="297"/>
      <c r="D52" s="23">
        <f>D24+D37+D45+D50</f>
        <v>84.94</v>
      </c>
      <c r="E52" s="23">
        <f>E24+E37+E45+E50</f>
        <v>46.580000000000005</v>
      </c>
      <c r="F52" s="24">
        <f>F24+F37+F45+F50</f>
        <v>113.97999999999999</v>
      </c>
      <c r="G52" s="24">
        <f>G24+G37+G45+G50</f>
        <v>70</v>
      </c>
    </row>
    <row r="53" spans="2:7" s="26" customFormat="1" x14ac:dyDescent="0.3">
      <c r="B53" s="25"/>
      <c r="D53" s="27"/>
      <c r="E53" s="27"/>
      <c r="F53" s="27"/>
      <c r="G53" s="27"/>
    </row>
    <row r="54" spans="2:7" x14ac:dyDescent="0.3">
      <c r="B54" s="4"/>
      <c r="D54" s="28"/>
      <c r="E54" s="28"/>
      <c r="F54" s="28"/>
      <c r="G54" s="28"/>
    </row>
    <row r="55" spans="2:7" x14ac:dyDescent="0.3">
      <c r="B55" s="4"/>
      <c r="D55" s="28"/>
      <c r="E55" s="28"/>
      <c r="F55" s="28"/>
      <c r="G55" s="28"/>
    </row>
    <row r="56" spans="2:7" x14ac:dyDescent="0.3">
      <c r="B56" s="4"/>
      <c r="D56" s="28"/>
      <c r="E56" s="28"/>
      <c r="F56" s="28"/>
      <c r="G56" s="28"/>
    </row>
    <row r="57" spans="2:7" x14ac:dyDescent="0.3">
      <c r="B57" s="4"/>
      <c r="D57" s="28"/>
    </row>
    <row r="58" spans="2:7" x14ac:dyDescent="0.3">
      <c r="B58" s="4"/>
      <c r="D58" s="28"/>
    </row>
    <row r="59" spans="2:7" x14ac:dyDescent="0.3">
      <c r="B59" s="4"/>
      <c r="D59" s="28"/>
    </row>
    <row r="60" spans="2:7" x14ac:dyDescent="0.3">
      <c r="B60" s="4"/>
      <c r="D60" s="28"/>
    </row>
    <row r="61" spans="2:7" x14ac:dyDescent="0.3">
      <c r="B61" s="4"/>
      <c r="D61" s="28"/>
    </row>
    <row r="62" spans="2:7" x14ac:dyDescent="0.3">
      <c r="B62" s="4"/>
      <c r="D62" s="28"/>
    </row>
    <row r="63" spans="2:7" x14ac:dyDescent="0.3">
      <c r="B63" s="4"/>
      <c r="D63" s="28"/>
    </row>
    <row r="64" spans="2:7" x14ac:dyDescent="0.3">
      <c r="B64" s="4"/>
      <c r="D64" s="28"/>
    </row>
    <row r="65" spans="2:4" x14ac:dyDescent="0.3">
      <c r="B65" s="4"/>
      <c r="D65" s="28"/>
    </row>
    <row r="66" spans="2:4" x14ac:dyDescent="0.3">
      <c r="B66" s="4"/>
      <c r="D66" s="28"/>
    </row>
    <row r="67" spans="2:4" x14ac:dyDescent="0.3">
      <c r="B67" s="4"/>
      <c r="D67" s="28"/>
    </row>
    <row r="68" spans="2:4" x14ac:dyDescent="0.3">
      <c r="B68" s="4"/>
      <c r="D68" s="28"/>
    </row>
    <row r="69" spans="2:4" x14ac:dyDescent="0.3">
      <c r="B69" s="4"/>
      <c r="D69" s="28"/>
    </row>
    <row r="70" spans="2:4" x14ac:dyDescent="0.3">
      <c r="B70" s="4"/>
      <c r="D70" s="28"/>
    </row>
    <row r="71" spans="2:4" x14ac:dyDescent="0.3">
      <c r="B71" s="4"/>
      <c r="D71" s="28"/>
    </row>
    <row r="72" spans="2:4" x14ac:dyDescent="0.3">
      <c r="B72" s="4"/>
      <c r="D72" s="28"/>
    </row>
    <row r="73" spans="2:4" x14ac:dyDescent="0.3">
      <c r="B73" s="4"/>
      <c r="D73" s="28"/>
    </row>
    <row r="74" spans="2:4" x14ac:dyDescent="0.3">
      <c r="B74" s="4"/>
      <c r="D74" s="28"/>
    </row>
    <row r="75" spans="2:4" x14ac:dyDescent="0.3">
      <c r="B75" s="4"/>
      <c r="D75" s="28"/>
    </row>
    <row r="76" spans="2:4" x14ac:dyDescent="0.3">
      <c r="B76" s="4"/>
      <c r="D76" s="4"/>
    </row>
    <row r="77" spans="2:4" x14ac:dyDescent="0.3">
      <c r="B77" s="4"/>
      <c r="D77" s="4"/>
    </row>
    <row r="78" spans="2:4" x14ac:dyDescent="0.3">
      <c r="B78" s="4"/>
    </row>
    <row r="79" spans="2:4" x14ac:dyDescent="0.3">
      <c r="B79" s="4"/>
    </row>
    <row r="80" spans="2:4" x14ac:dyDescent="0.3">
      <c r="B80" s="4"/>
    </row>
    <row r="81" spans="2:2" x14ac:dyDescent="0.3">
      <c r="B81" s="4"/>
    </row>
    <row r="82" spans="2:2" x14ac:dyDescent="0.3">
      <c r="B82" s="4"/>
    </row>
    <row r="83" spans="2:2" x14ac:dyDescent="0.3">
      <c r="B83" s="4"/>
    </row>
    <row r="84" spans="2:2" x14ac:dyDescent="0.3">
      <c r="B84" s="4"/>
    </row>
    <row r="85" spans="2:2" x14ac:dyDescent="0.3">
      <c r="B85" s="4"/>
    </row>
  </sheetData>
  <mergeCells count="12">
    <mergeCell ref="B14:E14"/>
    <mergeCell ref="B26:E26"/>
    <mergeCell ref="B39:E39"/>
    <mergeCell ref="B47:E47"/>
    <mergeCell ref="B52:C52"/>
    <mergeCell ref="B11:B12"/>
    <mergeCell ref="F11:G11"/>
    <mergeCell ref="B2:G2"/>
    <mergeCell ref="B3:G3"/>
    <mergeCell ref="B4:G4"/>
    <mergeCell ref="C11:C12"/>
    <mergeCell ref="D11:E11"/>
  </mergeCells>
  <printOptions horizontalCentered="1"/>
  <pageMargins left="0.59055118110236227" right="0.59055118110236227" top="0.98425196850393704" bottom="0.78740157480314965" header="0.19685039370078741" footer="0.19685039370078741"/>
  <pageSetup paperSize="9" scale="81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ORÇAMENTO</vt:lpstr>
      <vt:lpstr>CRONOGRAMA</vt:lpstr>
      <vt:lpstr>BDI_EDIFICACOES_20,50%_SEM</vt:lpstr>
      <vt:lpstr>ENCARGOS SOCIAIS</vt:lpstr>
      <vt:lpstr>'BDI_EDIFICACOES_20,50%_SEM'!Area_de_impressao</vt:lpstr>
      <vt:lpstr>CRONOGRAMA!Area_de_impressao</vt:lpstr>
      <vt:lpstr>'ENCARGOS SOCIAIS'!Area_de_impressao</vt:lpstr>
      <vt:lpstr>ORÇAMENTO!Area_de_impressao</vt:lpstr>
      <vt:lpstr>CRONOGRAMA!Titulos_de_impressao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SEMED</dc:creator>
  <cp:lastModifiedBy>Thais Galvão</cp:lastModifiedBy>
  <cp:lastPrinted>2024-07-13T06:11:59Z</cp:lastPrinted>
  <dcterms:created xsi:type="dcterms:W3CDTF">2006-09-25T12:47:36Z</dcterms:created>
  <dcterms:modified xsi:type="dcterms:W3CDTF">2024-08-14T12:56:32Z</dcterms:modified>
</cp:coreProperties>
</file>